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2"/>
  </bookViews>
  <sheets>
    <sheet name="INFO" sheetId="1" r:id="rId1"/>
    <sheet name="AA" sheetId="2" r:id="rId2"/>
    <sheet name="BB" sheetId="3" r:id="rId3"/>
    <sheet name="CC" sheetId="4" r:id="rId4"/>
    <sheet name="Sheet1" sheetId="5" r:id="rId5"/>
  </sheets>
  <definedNames>
    <definedName name="_xlnm.Print_Area" localSheetId="1">'AA'!$B$2:$T$30</definedName>
    <definedName name="_xlnm.Print_Area" localSheetId="2">'BB'!$A$2:$J$45</definedName>
    <definedName name="_xlnm.Print_Area" localSheetId="3">'CC'!$B$3:$J$38</definedName>
  </definedNames>
  <calcPr fullCalcOnLoad="1"/>
</workbook>
</file>

<file path=xl/comments2.xml><?xml version="1.0" encoding="utf-8"?>
<comments xmlns="http://schemas.openxmlformats.org/spreadsheetml/2006/main">
  <authors>
    <author>Neela</author>
  </authors>
  <commentList>
    <comment ref="A8" authorId="0">
      <text>
        <r>
          <rPr>
            <b/>
            <sz val="9"/>
            <rFont val="Tahoma"/>
            <family val="2"/>
          </rPr>
          <t xml:space="preserve">અહી માર્ચ પેઈડ ઇન એપ્રિલ ૨૦૧૨ નો પે-બેન્ડ +ગ્રેડ પે નો સરવાળો લખો.
</t>
        </r>
      </text>
    </comment>
  </commentList>
</comments>
</file>

<file path=xl/sharedStrings.xml><?xml version="1.0" encoding="utf-8"?>
<sst xmlns="http://schemas.openxmlformats.org/spreadsheetml/2006/main" count="166" uniqueCount="163">
  <si>
    <t xml:space="preserve">મોંઘવારી </t>
  </si>
  <si>
    <t xml:space="preserve">ઘરભાડું </t>
  </si>
  <si>
    <t xml:space="preserve">કુલ પગાર </t>
  </si>
  <si>
    <t xml:space="preserve">માસ </t>
  </si>
  <si>
    <t xml:space="preserve">એલ.આઈ.સી </t>
  </si>
  <si>
    <t xml:space="preserve">કુલ કપાત </t>
  </si>
  <si>
    <t xml:space="preserve"> પગાર </t>
  </si>
  <si>
    <t xml:space="preserve">મેડીકલ </t>
  </si>
  <si>
    <t>એલા.</t>
  </si>
  <si>
    <t xml:space="preserve">ખાસ </t>
  </si>
  <si>
    <t>ભથ્થુ</t>
  </si>
  <si>
    <t>વેરો</t>
  </si>
  <si>
    <t xml:space="preserve">કુલ એકંદર </t>
  </si>
  <si>
    <t xml:space="preserve">વિગત </t>
  </si>
  <si>
    <t xml:space="preserve">સ્લેબ </t>
  </si>
  <si>
    <t xml:space="preserve">રકમ </t>
  </si>
  <si>
    <t xml:space="preserve">૧૦ ટકા </t>
  </si>
  <si>
    <t xml:space="preserve">૨૦ ટકા </t>
  </si>
  <si>
    <t xml:space="preserve">૩૦ ટકા </t>
  </si>
  <si>
    <t>કર્મચારીની સહી :-</t>
  </si>
  <si>
    <t xml:space="preserve">ઈજાફો </t>
  </si>
  <si>
    <t xml:space="preserve">પી.એલ. આઈ. </t>
  </si>
  <si>
    <t xml:space="preserve">જૂથ વિમો </t>
  </si>
  <si>
    <t xml:space="preserve">સહી :- </t>
  </si>
  <si>
    <t xml:space="preserve">હે.મા. એલા. </t>
  </si>
  <si>
    <t xml:space="preserve"> કુ.ક.</t>
  </si>
  <si>
    <t>હોદ્દો :-</t>
  </si>
  <si>
    <t xml:space="preserve">નામ     :- </t>
  </si>
  <si>
    <t xml:space="preserve">હોદ્દો     :- </t>
  </si>
  <si>
    <t xml:space="preserve">કર્મચારીનું નામ :-  </t>
  </si>
  <si>
    <t xml:space="preserve">હોદ્દો :-  </t>
  </si>
  <si>
    <t>છઠ્ઠા પગારપંચ નો તફાવત ૨૦% લેખે</t>
  </si>
  <si>
    <t xml:space="preserve">ગૃપાચાર્ય સહી </t>
  </si>
  <si>
    <t xml:space="preserve">આચાર્ય સહી </t>
  </si>
  <si>
    <t>મુખ્ય શિક્ષક</t>
  </si>
  <si>
    <t xml:space="preserve">કર્મચારીનું પુરૂં નામ :-  </t>
  </si>
  <si>
    <t>પે.બેન્ડ</t>
  </si>
  <si>
    <t>ગ્રેડ પે</t>
  </si>
  <si>
    <t xml:space="preserve">જી.પી.એફ </t>
  </si>
  <si>
    <t>મકાનલોન</t>
  </si>
  <si>
    <t>મુદ્દલ</t>
  </si>
  <si>
    <t xml:space="preserve">વ્યાજ </t>
  </si>
  <si>
    <t>આકારણી વર્ષ :-૨૦૧૩/૨૦૧૪</t>
  </si>
  <si>
    <t xml:space="preserve">ઉપાડ અને ચુકવણી અધિકારી :-  </t>
  </si>
  <si>
    <t xml:space="preserve">અધિકારી/કર્મચારીનું નામ :-      </t>
  </si>
  <si>
    <t>અનુક્રમ નંબર</t>
  </si>
  <si>
    <t xml:space="preserve">રૂપિયા </t>
  </si>
  <si>
    <t>[૧]</t>
  </si>
  <si>
    <t xml:space="preserve">હોદ્દો                                :-   </t>
  </si>
  <si>
    <t xml:space="preserve">શાખા (વિભાગ)               :-            </t>
  </si>
  <si>
    <t>[૨]</t>
  </si>
  <si>
    <t xml:space="preserve">   (અ) વાહન ભથ્થું - કલમ ૧૦ મુજબ </t>
  </si>
  <si>
    <t xml:space="preserve">   (બ) પ્રોફેશનલ ટેક્ષ - કલમ ૧૬/૨ મુજબ  </t>
  </si>
  <si>
    <t xml:space="preserve">   (ક) મકાન લોન વ્યાજ - કલમ ૨૪ (૧)(૬) મુજબ   </t>
  </si>
  <si>
    <t>[૩]</t>
  </si>
  <si>
    <t>[૪]</t>
  </si>
  <si>
    <t>[૫]</t>
  </si>
  <si>
    <t xml:space="preserve">   (અ) મેડીકલેઇમ કલમ ૮૦ ડી મુજબ રૂ।- ૧૫૦૦૦/- સુધી </t>
  </si>
  <si>
    <t xml:space="preserve">   (બ) કાયમી હેન્ડીકેપ કલમ ૮૦ ડીડી મુજબ રૂ।- ૫૦૦૦૦/- સુધી  </t>
  </si>
  <si>
    <r>
      <t xml:space="preserve">   (ક) મેડીકલ ટ્રીટમેન્ટ (</t>
    </r>
    <r>
      <rPr>
        <sz val="11"/>
        <color indexed="8"/>
        <rFont val="SHREE_GUJ_OTF_0760"/>
        <family val="0"/>
      </rPr>
      <t>ખાસ રોગ માટે</t>
    </r>
    <r>
      <rPr>
        <sz val="14"/>
        <color indexed="8"/>
        <rFont val="SHREE_GUJ_OTF_0760"/>
        <family val="0"/>
      </rPr>
      <t xml:space="preserve">) કલમ ૮૦ ડીડીબી મુજબ રૂ।- ૪૦૦૦૦/- સુધી     </t>
    </r>
  </si>
  <si>
    <t xml:space="preserve">   (ડ) હાયર એજ્યુકેશન લોન ઈન્ટરેસ્ટ કલમ ૮૦-ઈ મુજબ રૂ।- ૪૦૦૦૦/- સુધી     </t>
  </si>
  <si>
    <t xml:space="preserve">   (ઈ) ઈન્ફાસ્ટ્રકચર બોન્ડ  રૂ।- ૨૦૦૦૦/- સુધી </t>
  </si>
  <si>
    <t>[૬]</t>
  </si>
  <si>
    <t>[૭]</t>
  </si>
  <si>
    <t xml:space="preserve"> કુલ પગાર  (કોલમ ૪ - ૬ ) </t>
  </si>
  <si>
    <t xml:space="preserve"> કુલ (કોલમ-૫) ( અ થી ઈ સુધી)</t>
  </si>
  <si>
    <t xml:space="preserve"> પગારની કુલ આવક - ગ્રોસ ટોટલ ઈન્કમ </t>
  </si>
  <si>
    <t xml:space="preserve"> લેસ એલાઉન્સ એક્ઝમ્પશન</t>
  </si>
  <si>
    <t xml:space="preserve"> કુલ (કોલમ-૨) ( અ થી ક સુધી)</t>
  </si>
  <si>
    <t xml:space="preserve"> કુલ (કોલમ ૧ - ૩ ) </t>
  </si>
  <si>
    <t xml:space="preserve"> ડીડક્શન અન્ડર ૬-એ મુજબ </t>
  </si>
  <si>
    <t>[૮]</t>
  </si>
  <si>
    <t xml:space="preserve"> ડીડક્શન કલમ-૮૦ મુજબ </t>
  </si>
  <si>
    <t xml:space="preserve"> ૩. પી.એલ.આઈ.                                                                                    </t>
  </si>
  <si>
    <t xml:space="preserve"> ૨. સરકારી જૂથ વિમો                                                                                </t>
  </si>
  <si>
    <t xml:space="preserve"> ૧. જી.પી.એફ.                                                                                       </t>
  </si>
  <si>
    <t xml:space="preserve"> ૪. એલ.આઈ.સી.                                                                                    </t>
  </si>
  <si>
    <t xml:space="preserve"> ૫. એચ.બી.એ. (મુદ્દલ)                                                                                 </t>
  </si>
  <si>
    <t xml:space="preserve"> ૬. એન.એસ.સી.                                                                                     </t>
  </si>
  <si>
    <t xml:space="preserve"> ૭. એન.એસ.સી. વ્યાજ                                                                              </t>
  </si>
  <si>
    <t xml:space="preserve"> ૮. ફી રીશીપ્ટ                                                                                        </t>
  </si>
  <si>
    <t xml:space="preserve"> ૯. પી.પી.એફ.                                                                                      </t>
  </si>
  <si>
    <t xml:space="preserve"> ૧૦. યુનીટ લિન્ક ઈન્સ્યુરન્સ પ્લાન (યુલીપ)                                                                               </t>
  </si>
  <si>
    <t xml:space="preserve"> ૧૧. ઈક્વિટી લિન્ક સેવિંગ સ્કીમ (ELSS)                                                                            </t>
  </si>
  <si>
    <t xml:space="preserve"> ૧૨. ટેક્ષ સેવિંગ ઈન્ફ્રાસ્ટ્રકચર બોન્ડ                                                                          </t>
  </si>
  <si>
    <t xml:space="preserve"> ૧૩. જીવન સુરક્ષા પ્રિમીયમ ૮૦ સી.સી.સી. મુજબ (ICICI)                                                  </t>
  </si>
  <si>
    <t xml:space="preserve"> ૧૪. અન્ય મળવાપાત્ર રાહત                                                   </t>
  </si>
  <si>
    <t>[૯]</t>
  </si>
  <si>
    <t xml:space="preserve"> કુલ (કોલમ-૮) ( ૧ થી ૧૪ સુધી) વધુમાં વધુ રૂ।- ૧૦૦૦૦૦/- સુધી </t>
  </si>
  <si>
    <t>[૧૦]</t>
  </si>
  <si>
    <t>[૧૧]</t>
  </si>
  <si>
    <t>[૧૨]</t>
  </si>
  <si>
    <t xml:space="preserve"> કુલ કરપાત્ર આવક દશના ગુણાંકમાં </t>
  </si>
  <si>
    <t>[૧૩]</t>
  </si>
  <si>
    <t xml:space="preserve"> સ્લેબ મુજબ ટેક્સની ગણતરી ( કોલમ-૧૨  પ્રમાણે )</t>
  </si>
  <si>
    <t>રેટ</t>
  </si>
  <si>
    <t>ટેક્ષ</t>
  </si>
  <si>
    <t xml:space="preserve"> રૂ।. ૫૦૦૦૦૧ /- થી રૂ।. ૧૦૦૦૦૦૦/- સુધી  </t>
  </si>
  <si>
    <t xml:space="preserve"> રૂ।. ૧૦૦૦૦૦૧ /- થી વધુ   </t>
  </si>
  <si>
    <t>ટોટલ ટેક્ષ :-</t>
  </si>
  <si>
    <t>[૧૪]</t>
  </si>
  <si>
    <t>[૧૫]</t>
  </si>
  <si>
    <t>[૧૬]</t>
  </si>
  <si>
    <t>[૧૭]</t>
  </si>
  <si>
    <t>[૧૮]</t>
  </si>
  <si>
    <t>[૧૯]</t>
  </si>
  <si>
    <t>[૨૦]</t>
  </si>
  <si>
    <t>[૨૧]</t>
  </si>
  <si>
    <t xml:space="preserve"> એજયુકેશન શેષ ૨ % (કુલ આવકવેરા પર) </t>
  </si>
  <si>
    <t xml:space="preserve"> સેકન્ડરી એન્ડ હાયર એજયુકેશન શેષ ૧ % (કુલ આવકવેરા પર) </t>
  </si>
  <si>
    <t xml:space="preserve"> ભરેલ આવકવેરાની રકમ  </t>
  </si>
  <si>
    <t xml:space="preserve"> (૧) એપ્રિલ-૧૨ થી નવેમ્બર-૧૨ સુધી </t>
  </si>
  <si>
    <t xml:space="preserve"> (૨) કપાયેલ આવકવેરો ડિસેમ્બર-૧૨ </t>
  </si>
  <si>
    <t xml:space="preserve"> (૩) કપાયેલ આવકવેરો જાન્યુઆરી-૧૩ </t>
  </si>
  <si>
    <t xml:space="preserve"> (૪) કપાયેલ આવકવેરો ફેબ્રુઆરી-૧૩ </t>
  </si>
  <si>
    <t xml:space="preserve"> કુલ ભરેલ આવકવેરો કોલમ ૧૮ ( ૧ થી ૪ ) </t>
  </si>
  <si>
    <t xml:space="preserve">કુલ ભરેલ આવકવેરો (માહે માર્ચ-૨૦૧૩ સુધીમાં પગારમાંથી કપાત કરેલ)  </t>
  </si>
  <si>
    <t>ઉપાડ અધિકારીની સહી</t>
  </si>
  <si>
    <t>હોદ્દો</t>
  </si>
  <si>
    <t xml:space="preserve"> ગૃપાચાર્ય</t>
  </si>
  <si>
    <t xml:space="preserve">વ્યવસાય  </t>
  </si>
  <si>
    <t xml:space="preserve"> કુલ કપાત (ડીડક્શન)  (કોલમ ૬+૯ ) </t>
  </si>
  <si>
    <t xml:space="preserve"> કુલ કરપાત્ર આવક (કોલમ ૭ - ૯ ) </t>
  </si>
  <si>
    <t xml:space="preserve"> કુલ ભરવાપાત્ર આવકવેરાની રકમ (કોલમ ૧૪+૧૫+૧૬)</t>
  </si>
  <si>
    <t xml:space="preserve">કપાત કરેલ વેરો </t>
  </si>
  <si>
    <t xml:space="preserve">                        </t>
  </si>
  <si>
    <t>તાલુકા પંચાયત -દશાડા</t>
  </si>
  <si>
    <t>તાલુકા વિકાસ અધિકારી- દશાડા</t>
  </si>
  <si>
    <t>મદદનીશ શિક્ષક</t>
  </si>
  <si>
    <t xml:space="preserve">ઉ.પ.ધો. તફાવત </t>
  </si>
  <si>
    <t xml:space="preserve">સુનીલકુમાર કનૈયાલાલ દવે </t>
  </si>
  <si>
    <t>જી.પી.એફ નંબર :-૮૮૯૨</t>
  </si>
  <si>
    <t>પાન કાર્ડ નંબર :-AIQPD5056K</t>
  </si>
  <si>
    <t>શાળાનું નામ :-કન્યા શાળા ઝીંઝુવાડા</t>
  </si>
  <si>
    <t>સને :- ૨૦૧૩/૨૦૧૪</t>
  </si>
  <si>
    <t>એપ્રિલ ૨૦૧૩</t>
  </si>
  <si>
    <t>મે ૨૦૧૩</t>
  </si>
  <si>
    <t>જુન ૨૦૧૩</t>
  </si>
  <si>
    <t>જુલાઈ ૨૦૧૩</t>
  </si>
  <si>
    <t>ઑગષ્ટ ૨૦૧૩</t>
  </si>
  <si>
    <t>સપ્ટેમ્બર ૨૦૧૩</t>
  </si>
  <si>
    <t>ઑક્ટોબર ૨૦૧૩</t>
  </si>
  <si>
    <t>નવેમ્બર ૨૦૧૩</t>
  </si>
  <si>
    <t>ડિસેમ્બર ૨૦૧૩</t>
  </si>
  <si>
    <t>ફેબ્રુઆરી ૨૦૧૪</t>
  </si>
  <si>
    <t>માર્ચ ૨૦૧૪</t>
  </si>
  <si>
    <t>જાન્યુઆરી૨૦૧૪</t>
  </si>
  <si>
    <t xml:space="preserve">નાણાંકીય વર્ષ ૨૦૧૩/૨૦૧૪ ના વર્ષ માટેની આવકવેરાની ગણતરી દર્શાવતું પત્રક </t>
  </si>
  <si>
    <t xml:space="preserve">મોંઘવારી તફાવત (જુલાઈ,ઑગ,સપ્ટે,ઓક્ટો. ૨૦૧૩૧૦% લેખે) </t>
  </si>
  <si>
    <t xml:space="preserve">મોંઘવારી તફાવત (જાન્યુ,ફેબ્રુ.માર્ચ, ૨૦૧૩ ૭% લેખે ) </t>
  </si>
  <si>
    <t xml:space="preserve"> રૂ।. ૨0૦૦૦૧ /- થી રૂ।. ૫૦૦૦૦૦/- સુધી  </t>
  </si>
  <si>
    <t xml:space="preserve"> રૂ।. ૨0૦૦૦૦/- સુધી </t>
  </si>
  <si>
    <t xml:space="preserve"> કુલ કરપાત્ર આવક ૫ લાખથી ઓછી હોય તો કલમ ૮૭/એ મુજબ ૨૦૦૦ બાદ </t>
  </si>
  <si>
    <t xml:space="preserve">       </t>
  </si>
  <si>
    <t xml:space="preserve">કલમ (૮૯ )૧ મુજબ ૧૦ ઈ ની રાહત </t>
  </si>
  <si>
    <t xml:space="preserve">ભરવાપાત્ર થતી આવકવેરાની રકમ </t>
  </si>
  <si>
    <t>[૨૨]</t>
  </si>
  <si>
    <t>[૨૩]</t>
  </si>
  <si>
    <t xml:space="preserve"> તારીખ :- </t>
  </si>
  <si>
    <r>
      <t xml:space="preserve">નોંધ : પીળા ખાનામાં ૧૦ઈ ની રાહત તથા સ્થળ અને તારીખ દર્શાવો જરૂર જણાય તો કોન્ટેક્ટ : </t>
    </r>
    <r>
      <rPr>
        <sz val="10"/>
        <color indexed="60"/>
        <rFont val="Arial"/>
        <family val="2"/>
      </rPr>
      <t xml:space="preserve">૯૪૨૮૮૯૭૪૬૯ સુનીલ દવે </t>
    </r>
  </si>
  <si>
    <t xml:space="preserve"> સ્થળ :-         ઝીંઝુવાડા </t>
  </si>
  <si>
    <r>
      <t>માત્ર પીળા રંગના કોલમમાં પે-બેન્ડ+ગ્રેડ-પેનો સરવાળો લખો. સેલ L20,21,22,23 માં ૨૦% તફાવત,મોઘવારી તથા અન્ય તફાવત  અને માર્ચ પેડ એપ્રિલના પગારમાં કપાત લખો. અડધેથી બદલાતી કપાત માટે જે માસથી સુધારો થયો હોય તે માસથી જ સુધારો કરવોઅને ફોર્મ્યુલા સુધારો કરવો  SHEET BB અને CC  માં જરૂર જણાય તો જ સુધારો કરવો.</t>
    </r>
    <r>
      <rPr>
        <sz val="16"/>
        <color indexed="10"/>
        <rFont val="Calibri"/>
        <family val="2"/>
      </rPr>
      <t xml:space="preserve"> સુનિલ દવે  શ્રી કન્યા શાળા ઝીંઝુવાડા -9428897469 </t>
    </r>
    <r>
      <rPr>
        <sz val="16"/>
        <color indexed="8"/>
        <rFont val="Calibri"/>
        <family val="2"/>
      </rPr>
      <t xml:space="preserve"> નોંધ :  આપના કિંમતી સુચન આવકાર્ય છે. Email : </t>
    </r>
    <r>
      <rPr>
        <sz val="16"/>
        <color indexed="60"/>
        <rFont val="Calibri"/>
        <family val="2"/>
      </rPr>
      <t>rdave693@gmail.com</t>
    </r>
  </si>
  <si>
    <t xml:space="preserve"> ભરવાપાત્ર બાકી રહેલો આવકવેરો (કોલમ ૧૯ -૨૧)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</si>
</sst>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7000000]0"/>
    <numFmt numFmtId="165" formatCode="[$-7000000]0%"/>
    <numFmt numFmtId="166" formatCode="[$-7000447]0"/>
    <numFmt numFmtId="167" formatCode="[$-7000447]0.00%"/>
    <numFmt numFmtId="168" formatCode="[$-409]h:mm:ss\ AM/PM"/>
    <numFmt numFmtId="169" formatCode="[$-409]dddd\,\ mmmm\ dd\,\ yyyy"/>
  </numFmts>
  <fonts count="77">
    <font>
      <sz val="10"/>
      <name val="Arial"/>
      <family val="0"/>
    </font>
    <font>
      <sz val="12"/>
      <name val="SHREE_GUJ_OTF_0750"/>
      <family val="0"/>
    </font>
    <font>
      <sz val="8"/>
      <name val="Arial"/>
      <family val="2"/>
    </font>
    <font>
      <b/>
      <sz val="20"/>
      <color indexed="10"/>
      <name val="SHREE_GUJ_OTF_0750"/>
      <family val="0"/>
    </font>
    <font>
      <b/>
      <sz val="14"/>
      <color indexed="12"/>
      <name val="SHREE_GUJ_OTF_0750"/>
      <family val="0"/>
    </font>
    <font>
      <b/>
      <sz val="12"/>
      <color indexed="10"/>
      <name val="SHREE_GUJ_OTF_0750"/>
      <family val="0"/>
    </font>
    <font>
      <sz val="12"/>
      <color indexed="10"/>
      <name val="SHREE_GUJ_OTF_0750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HREE_GUJ_OTF_0750"/>
      <family val="0"/>
    </font>
    <font>
      <sz val="12"/>
      <color indexed="56"/>
      <name val="SHREE_GUJ_OTF_0750"/>
      <family val="0"/>
    </font>
    <font>
      <sz val="14"/>
      <color indexed="8"/>
      <name val="SHREE_GUJ_OTF_0750"/>
      <family val="0"/>
    </font>
    <font>
      <b/>
      <sz val="14"/>
      <color indexed="8"/>
      <name val="SHREE_GUJ_OTF_0750"/>
      <family val="0"/>
    </font>
    <font>
      <b/>
      <u val="single"/>
      <sz val="14"/>
      <color indexed="8"/>
      <name val="SHREE_GUJ_OTF_0750"/>
      <family val="0"/>
    </font>
    <font>
      <b/>
      <sz val="11"/>
      <color indexed="8"/>
      <name val="SHREE_GUJ_OTF_0750"/>
      <family val="0"/>
    </font>
    <font>
      <sz val="14"/>
      <name val="SHREE_GUJ_OTF_0760"/>
      <family val="0"/>
    </font>
    <font>
      <sz val="10"/>
      <name val="SHREE_GUJ_OTF_0760"/>
      <family val="0"/>
    </font>
    <font>
      <b/>
      <sz val="24"/>
      <name val="SHREE_GUJ_OTF_0760"/>
      <family val="0"/>
    </font>
    <font>
      <sz val="11"/>
      <name val="SHREE_GUJ_OTF_0760"/>
      <family val="0"/>
    </font>
    <font>
      <sz val="9"/>
      <name val="SHREE_GUJ_OTF_0760"/>
      <family val="0"/>
    </font>
    <font>
      <sz val="8"/>
      <name val="SHREE_GUJ_OTF_0760"/>
      <family val="0"/>
    </font>
    <font>
      <sz val="12"/>
      <name val="SHREE_GUJ_OTF_0760"/>
      <family val="0"/>
    </font>
    <font>
      <b/>
      <sz val="18"/>
      <color indexed="8"/>
      <name val="SHREE_GUJ_OTF_0760"/>
      <family val="0"/>
    </font>
    <font>
      <sz val="12"/>
      <color indexed="8"/>
      <name val="SHREE_GUJ_OTF_0760"/>
      <family val="0"/>
    </font>
    <font>
      <sz val="14"/>
      <color indexed="8"/>
      <name val="SHREE_GUJ_OTF_0760"/>
      <family val="0"/>
    </font>
    <font>
      <sz val="12"/>
      <color indexed="56"/>
      <name val="SHREE_GUJ_OTF_0760"/>
      <family val="0"/>
    </font>
    <font>
      <sz val="11"/>
      <color indexed="8"/>
      <name val="SHREE_GUJ_OTF_0760"/>
      <family val="0"/>
    </font>
    <font>
      <sz val="16"/>
      <name val="SHREE_GUJ_OTF_0760"/>
      <family val="0"/>
    </font>
    <font>
      <b/>
      <sz val="9"/>
      <name val="Tahoma"/>
      <family val="2"/>
    </font>
    <font>
      <sz val="14"/>
      <name val="SHREE_GUJ_OTF_0750"/>
      <family val="0"/>
    </font>
    <font>
      <sz val="10"/>
      <color indexed="60"/>
      <name val="Arial"/>
      <family val="2"/>
    </font>
    <font>
      <sz val="16"/>
      <color indexed="8"/>
      <name val="Calibri"/>
      <family val="2"/>
    </font>
    <font>
      <sz val="16"/>
      <color indexed="60"/>
      <name val="Calibri"/>
      <family val="2"/>
    </font>
    <font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SHREE_GUJ_OTF_0760"/>
      <family val="0"/>
    </font>
    <font>
      <sz val="14"/>
      <color indexed="10"/>
      <name val="SHREE_GUJ_OTF_0760"/>
      <family val="0"/>
    </font>
    <font>
      <sz val="18"/>
      <color indexed="8"/>
      <name val="SHREE_GUJ_OTF_076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HREE_GUJ_OTF_0760"/>
      <family val="0"/>
    </font>
    <font>
      <sz val="14"/>
      <color rgb="FFFF0000"/>
      <name val="SHREE_GUJ_OTF_0760"/>
      <family val="0"/>
    </font>
    <font>
      <sz val="14"/>
      <color theme="1"/>
      <name val="SHREE_GUJ_OTF_0760"/>
      <family val="0"/>
    </font>
    <font>
      <sz val="16"/>
      <color theme="1"/>
      <name val="Calibri"/>
      <family val="2"/>
    </font>
    <font>
      <sz val="18"/>
      <color theme="1"/>
      <name val="SHREE_GUJ_OTF_0760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vertical="center"/>
      <protection hidden="1"/>
    </xf>
    <xf numFmtId="0" fontId="71" fillId="0" borderId="11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12" xfId="0" applyFont="1" applyFill="1" applyBorder="1" applyAlignment="1" applyProtection="1">
      <alignment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167" fontId="18" fillId="0" borderId="12" xfId="0" applyNumberFormat="1" applyFont="1" applyBorder="1" applyAlignment="1" applyProtection="1">
      <alignment horizontal="center"/>
      <protection hidden="1"/>
    </xf>
    <xf numFmtId="166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164" fontId="15" fillId="0" borderId="13" xfId="0" applyNumberFormat="1" applyFont="1" applyBorder="1" applyAlignment="1" applyProtection="1">
      <alignment horizontal="right" vertical="center"/>
      <protection hidden="1"/>
    </xf>
    <xf numFmtId="164" fontId="15" fillId="0" borderId="12" xfId="0" applyNumberFormat="1" applyFont="1" applyBorder="1" applyAlignment="1" applyProtection="1">
      <alignment horizontal="right" vertical="center"/>
      <protection hidden="1"/>
    </xf>
    <xf numFmtId="166" fontId="9" fillId="0" borderId="0" xfId="0" applyNumberFormat="1" applyFont="1" applyBorder="1" applyAlignment="1" applyProtection="1">
      <alignment horizontal="right" vertical="center"/>
      <protection hidden="1"/>
    </xf>
    <xf numFmtId="164" fontId="9" fillId="0" borderId="0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Border="1" applyAlignment="1" applyProtection="1">
      <alignment horizontal="right" vertical="center"/>
      <protection hidden="1"/>
    </xf>
    <xf numFmtId="166" fontId="15" fillId="0" borderId="13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164" fontId="72" fillId="33" borderId="13" xfId="0" applyNumberFormat="1" applyFont="1" applyFill="1" applyBorder="1" applyAlignment="1" applyProtection="1">
      <alignment horizontal="center"/>
      <protection hidden="1" locked="0"/>
    </xf>
    <xf numFmtId="164" fontId="72" fillId="34" borderId="0" xfId="0" applyNumberFormat="1" applyFont="1" applyFill="1" applyAlignment="1" applyProtection="1">
      <alignment horizontal="center"/>
      <protection hidden="1" locked="0"/>
    </xf>
    <xf numFmtId="164" fontId="15" fillId="0" borderId="13" xfId="0" applyNumberFormat="1" applyFont="1" applyBorder="1" applyAlignment="1" applyProtection="1">
      <alignment horizontal="right" vertical="center"/>
      <protection hidden="1" locked="0"/>
    </xf>
    <xf numFmtId="164" fontId="15" fillId="0" borderId="12" xfId="0" applyNumberFormat="1" applyFont="1" applyBorder="1" applyAlignment="1" applyProtection="1">
      <alignment horizontal="right" vertical="center"/>
      <protection hidden="1" locked="0"/>
    </xf>
    <xf numFmtId="166" fontId="15" fillId="0" borderId="12" xfId="0" applyNumberFormat="1" applyFont="1" applyBorder="1" applyAlignment="1" applyProtection="1">
      <alignment horizontal="right" vertical="center"/>
      <protection hidden="1" locked="0"/>
    </xf>
    <xf numFmtId="0" fontId="15" fillId="0" borderId="13" xfId="0" applyFont="1" applyFill="1" applyBorder="1" applyAlignment="1" applyProtection="1">
      <alignment horizontal="right" vertical="center"/>
      <protection hidden="1" locked="0"/>
    </xf>
    <xf numFmtId="0" fontId="15" fillId="0" borderId="13" xfId="0" applyFont="1" applyBorder="1" applyAlignment="1" applyProtection="1">
      <alignment horizontal="right" vertical="center"/>
      <protection hidden="1" locked="0"/>
    </xf>
    <xf numFmtId="164" fontId="15" fillId="0" borderId="13" xfId="0" applyNumberFormat="1" applyFont="1" applyFill="1" applyBorder="1" applyAlignment="1" applyProtection="1">
      <alignment horizontal="right" vertical="center"/>
      <protection hidden="1" locked="0"/>
    </xf>
    <xf numFmtId="166" fontId="15" fillId="0" borderId="13" xfId="0" applyNumberFormat="1" applyFont="1" applyBorder="1" applyAlignment="1" applyProtection="1">
      <alignment horizontal="right" vertical="center"/>
      <protection hidden="1" locked="0"/>
    </xf>
    <xf numFmtId="0" fontId="1" fillId="0" borderId="13" xfId="0" applyFont="1" applyBorder="1" applyAlignment="1" applyProtection="1">
      <alignment horizontal="right" vertical="center"/>
      <protection hidden="1" locked="0"/>
    </xf>
    <xf numFmtId="164" fontId="5" fillId="0" borderId="13" xfId="0" applyNumberFormat="1" applyFont="1" applyBorder="1" applyAlignment="1" applyProtection="1">
      <alignment horizontal="right" vertical="center"/>
      <protection hidden="1" locked="0"/>
    </xf>
    <xf numFmtId="0" fontId="19" fillId="0" borderId="13" xfId="0" applyFont="1" applyFill="1" applyBorder="1" applyAlignment="1" applyProtection="1">
      <alignment horizontal="center" vertical="center" wrapText="1"/>
      <protection hidden="1" locked="0"/>
    </xf>
    <xf numFmtId="0" fontId="20" fillId="0" borderId="13" xfId="0" applyFont="1" applyBorder="1" applyAlignment="1" applyProtection="1">
      <alignment horizontal="center" vertical="center" wrapText="1"/>
      <protection hidden="1" locked="0"/>
    </xf>
    <xf numFmtId="0" fontId="18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73" fillId="0" borderId="13" xfId="0" applyFont="1" applyBorder="1" applyAlignment="1" applyProtection="1">
      <alignment horizontal="center" vertical="center" wrapText="1"/>
      <protection hidden="1"/>
    </xf>
    <xf numFmtId="0" fontId="73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166" fontId="73" fillId="0" borderId="13" xfId="0" applyNumberFormat="1" applyFont="1" applyBorder="1" applyAlignment="1" applyProtection="1">
      <alignment horizontal="center" vertical="center"/>
      <protection hidden="1"/>
    </xf>
    <xf numFmtId="166" fontId="73" fillId="0" borderId="13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164" fontId="12" fillId="0" borderId="0" xfId="0" applyNumberFormat="1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64" fontId="24" fillId="0" borderId="13" xfId="0" applyNumberFormat="1" applyFont="1" applyBorder="1" applyAlignment="1" applyProtection="1">
      <alignment horizontal="right"/>
      <protection hidden="1"/>
    </xf>
    <xf numFmtId="166" fontId="73" fillId="0" borderId="0" xfId="0" applyNumberFormat="1" applyFont="1" applyAlignment="1" applyProtection="1">
      <alignment horizontal="center" vertical="center"/>
      <protection hidden="1"/>
    </xf>
    <xf numFmtId="166" fontId="73" fillId="0" borderId="0" xfId="0" applyNumberFormat="1" applyFont="1" applyAlignment="1" applyProtection="1">
      <alignment/>
      <protection hidden="1"/>
    </xf>
    <xf numFmtId="164" fontId="12" fillId="0" borderId="0" xfId="0" applyNumberFormat="1" applyFont="1" applyFill="1" applyBorder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166" fontId="73" fillId="0" borderId="13" xfId="0" applyNumberFormat="1" applyFont="1" applyBorder="1" applyAlignment="1" applyProtection="1">
      <alignment horizontal="center"/>
      <protection hidden="1"/>
    </xf>
    <xf numFmtId="166" fontId="73" fillId="0" borderId="13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166" fontId="27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right" vertical="center"/>
      <protection hidden="1"/>
    </xf>
    <xf numFmtId="1" fontId="15" fillId="0" borderId="13" xfId="0" applyNumberFormat="1" applyFont="1" applyBorder="1" applyAlignment="1" applyProtection="1">
      <alignment horizontal="center" vertical="center"/>
      <protection hidden="1"/>
    </xf>
    <xf numFmtId="166" fontId="15" fillId="0" borderId="13" xfId="0" applyNumberFormat="1" applyFont="1" applyBorder="1" applyAlignment="1" applyProtection="1">
      <alignment horizontal="right"/>
      <protection hidden="1"/>
    </xf>
    <xf numFmtId="0" fontId="15" fillId="0" borderId="14" xfId="0" applyFont="1" applyBorder="1" applyAlignment="1" applyProtection="1">
      <alignment horizontal="left" vertical="center"/>
      <protection hidden="1"/>
    </xf>
    <xf numFmtId="0" fontId="15" fillId="0" borderId="15" xfId="0" applyFont="1" applyBorder="1" applyAlignment="1" applyProtection="1">
      <alignment horizontal="left" vertical="center"/>
      <protection hidden="1"/>
    </xf>
    <xf numFmtId="0" fontId="15" fillId="0" borderId="16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vertical="center"/>
      <protection hidden="1"/>
    </xf>
    <xf numFmtId="0" fontId="66" fillId="31" borderId="0" xfId="56" applyBorder="1" applyAlignment="1" applyProtection="1">
      <alignment/>
      <protection hidden="1" locked="0"/>
    </xf>
    <xf numFmtId="166" fontId="66" fillId="31" borderId="13" xfId="56" applyNumberFormat="1" applyBorder="1" applyAlignment="1" applyProtection="1">
      <alignment horizontal="right"/>
      <protection hidden="1" locked="0"/>
    </xf>
    <xf numFmtId="0" fontId="16" fillId="0" borderId="0" xfId="0" applyFont="1" applyAlignment="1" applyProtection="1">
      <alignment horizontal="center"/>
      <protection hidden="1" locked="0"/>
    </xf>
    <xf numFmtId="14" fontId="66" fillId="31" borderId="0" xfId="56" applyNumberFormat="1" applyBorder="1" applyAlignment="1" applyProtection="1">
      <alignment/>
      <protection hidden="1"/>
    </xf>
    <xf numFmtId="166" fontId="66" fillId="32" borderId="7" xfId="57" applyNumberFormat="1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18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center"/>
      <protection hidden="1" locked="0"/>
    </xf>
    <xf numFmtId="0" fontId="15" fillId="0" borderId="0" xfId="0" applyFont="1" applyBorder="1" applyAlignment="1" applyProtection="1">
      <alignment horizont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 wrapText="1"/>
      <protection hidden="1"/>
    </xf>
    <xf numFmtId="0" fontId="21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74" fillId="8" borderId="0" xfId="21" applyFont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5" fillId="0" borderId="14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center" vertical="center"/>
      <protection hidden="1" locked="0"/>
    </xf>
    <xf numFmtId="0" fontId="25" fillId="0" borderId="0" xfId="0" applyFont="1" applyAlignment="1" applyProtection="1">
      <alignment horizont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73" fillId="0" borderId="13" xfId="0" applyFont="1" applyBorder="1" applyAlignment="1" applyProtection="1">
      <alignment horizontal="left" vertical="center"/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73" fillId="0" borderId="13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distributed" vertical="distributed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32" borderId="7" xfId="57" applyFont="1" applyAlignment="1" applyProtection="1">
      <alignment horizontal="left" vertical="center"/>
      <protection hidden="1" locked="0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left" vertical="center"/>
      <protection hidden="1"/>
    </xf>
    <xf numFmtId="0" fontId="15" fillId="0" borderId="14" xfId="0" applyFont="1" applyBorder="1" applyAlignment="1" applyProtection="1">
      <alignment horizontal="left" vertical="center"/>
      <protection hidden="1"/>
    </xf>
    <xf numFmtId="0" fontId="15" fillId="0" borderId="15" xfId="0" applyFont="1" applyBorder="1" applyAlignment="1" applyProtection="1">
      <alignment horizontal="left" vertical="center"/>
      <protection hidden="1"/>
    </xf>
    <xf numFmtId="0" fontId="15" fillId="0" borderId="16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32" borderId="7" xfId="57" applyFont="1" applyAlignment="1" applyProtection="1">
      <alignment horizontal="center" vertical="center" wrapText="1"/>
      <protection hidden="1"/>
    </xf>
    <xf numFmtId="0" fontId="0" fillId="32" borderId="7" xfId="57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6:F26"/>
  <sheetViews>
    <sheetView zoomScalePageLayoutView="0" workbookViewId="0" topLeftCell="A1">
      <selection activeCell="E14" sqref="E14"/>
    </sheetView>
  </sheetViews>
  <sheetFormatPr defaultColWidth="9.140625" defaultRowHeight="12.75"/>
  <sheetData>
    <row r="26" ht="12.75">
      <c r="F26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51"/>
  <sheetViews>
    <sheetView zoomScale="70" zoomScaleNormal="70" zoomScalePageLayoutView="0" workbookViewId="0" topLeftCell="A1">
      <selection activeCell="X8" sqref="X8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3" width="11.421875" style="1" customWidth="1"/>
    <col min="4" max="4" width="10.421875" style="1" customWidth="1"/>
    <col min="5" max="5" width="13.00390625" style="1" customWidth="1"/>
    <col min="6" max="6" width="10.8515625" style="1" customWidth="1"/>
    <col min="7" max="7" width="8.140625" style="1" customWidth="1"/>
    <col min="8" max="8" width="5.7109375" style="1" customWidth="1"/>
    <col min="9" max="9" width="5.57421875" style="1" customWidth="1"/>
    <col min="10" max="10" width="7.7109375" style="1" customWidth="1"/>
    <col min="11" max="11" width="5.57421875" style="1" customWidth="1"/>
    <col min="12" max="12" width="12.00390625" style="1" customWidth="1"/>
    <col min="13" max="13" width="10.00390625" style="1" customWidth="1"/>
    <col min="14" max="14" width="8.57421875" style="1" customWidth="1"/>
    <col min="15" max="15" width="9.28125" style="1" customWidth="1"/>
    <col min="16" max="16" width="9.57421875" style="1" customWidth="1"/>
    <col min="17" max="17" width="9.8515625" style="1" customWidth="1"/>
    <col min="18" max="18" width="8.140625" style="1" customWidth="1"/>
    <col min="19" max="19" width="7.57421875" style="1" customWidth="1"/>
    <col min="20" max="20" width="12.28125" style="1" customWidth="1"/>
    <col min="21" max="21" width="9.140625" style="1" customWidth="1"/>
    <col min="22" max="22" width="9.7109375" style="1" customWidth="1"/>
    <col min="23" max="16384" width="9.140625" style="1" customWidth="1"/>
  </cols>
  <sheetData>
    <row r="1" spans="1:20" ht="105.75" customHeight="1">
      <c r="A1" s="116" t="s">
        <v>161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2:26" ht="31.5">
      <c r="B2" s="119" t="s">
        <v>134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2"/>
      <c r="V2" s="2"/>
      <c r="W2" s="2"/>
      <c r="X2" s="2"/>
      <c r="Y2" s="2"/>
      <c r="Z2" s="2"/>
    </row>
    <row r="3" spans="2:26" ht="18">
      <c r="B3" s="108" t="s">
        <v>35</v>
      </c>
      <c r="C3" s="108"/>
      <c r="D3" s="106" t="s">
        <v>130</v>
      </c>
      <c r="E3" s="107"/>
      <c r="F3" s="107"/>
      <c r="G3" s="107"/>
      <c r="H3" s="107"/>
      <c r="I3" s="108"/>
      <c r="J3" s="108"/>
      <c r="K3" s="108"/>
      <c r="L3" s="108"/>
      <c r="M3" s="108"/>
      <c r="N3" s="108"/>
      <c r="O3" s="108"/>
      <c r="P3" s="3"/>
      <c r="Q3" s="107" t="s">
        <v>131</v>
      </c>
      <c r="R3" s="107"/>
      <c r="S3" s="107"/>
      <c r="T3" s="107"/>
      <c r="U3" s="4"/>
      <c r="V3" s="4"/>
      <c r="W3" s="4"/>
      <c r="X3" s="4"/>
      <c r="Y3" s="4"/>
      <c r="Z3" s="4"/>
    </row>
    <row r="4" spans="2:26" ht="18.75" thickBot="1">
      <c r="B4" s="131" t="s">
        <v>26</v>
      </c>
      <c r="C4" s="131"/>
      <c r="D4" s="105" t="s">
        <v>128</v>
      </c>
      <c r="E4" s="105"/>
      <c r="F4" s="105"/>
      <c r="G4" s="105"/>
      <c r="H4" s="105"/>
      <c r="I4" s="132" t="s">
        <v>133</v>
      </c>
      <c r="J4" s="132"/>
      <c r="K4" s="132"/>
      <c r="L4" s="132"/>
      <c r="M4" s="132"/>
      <c r="N4" s="132"/>
      <c r="O4" s="132"/>
      <c r="P4" s="132"/>
      <c r="Q4" s="105" t="s">
        <v>132</v>
      </c>
      <c r="R4" s="105"/>
      <c r="S4" s="105"/>
      <c r="T4" s="105"/>
      <c r="U4" s="5"/>
      <c r="V4" s="4"/>
      <c r="W4" s="4"/>
      <c r="X4" s="4"/>
      <c r="Y4" s="4"/>
      <c r="Z4" s="4"/>
    </row>
    <row r="5" spans="2:26" ht="0.75" customHeight="1"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2"/>
      <c r="U5" s="6"/>
      <c r="V5" s="7"/>
      <c r="W5" s="6"/>
      <c r="X5" s="6"/>
      <c r="Y5" s="6"/>
      <c r="Z5" s="6"/>
    </row>
    <row r="6" spans="1:26" ht="15">
      <c r="A6" s="8"/>
      <c r="B6" s="97" t="s">
        <v>3</v>
      </c>
      <c r="C6" s="125" t="s">
        <v>36</v>
      </c>
      <c r="D6" s="98" t="s">
        <v>37</v>
      </c>
      <c r="E6" s="127" t="s">
        <v>0</v>
      </c>
      <c r="F6" s="109" t="s">
        <v>1</v>
      </c>
      <c r="G6" s="9" t="s">
        <v>7</v>
      </c>
      <c r="H6" s="10" t="s">
        <v>9</v>
      </c>
      <c r="I6" s="10" t="s">
        <v>9</v>
      </c>
      <c r="J6" s="111" t="s">
        <v>24</v>
      </c>
      <c r="K6" s="11" t="s">
        <v>25</v>
      </c>
      <c r="L6" s="113" t="s">
        <v>2</v>
      </c>
      <c r="M6" s="99" t="s">
        <v>38</v>
      </c>
      <c r="N6" s="101" t="s">
        <v>22</v>
      </c>
      <c r="O6" s="12" t="s">
        <v>120</v>
      </c>
      <c r="P6" s="123" t="s">
        <v>4</v>
      </c>
      <c r="Q6" s="129" t="s">
        <v>21</v>
      </c>
      <c r="R6" s="13" t="s">
        <v>39</v>
      </c>
      <c r="S6" s="13" t="s">
        <v>39</v>
      </c>
      <c r="T6" s="97" t="s">
        <v>5</v>
      </c>
      <c r="U6" s="115" t="s">
        <v>124</v>
      </c>
      <c r="V6" s="14"/>
      <c r="W6" s="95"/>
      <c r="X6" s="14"/>
      <c r="Y6" s="14"/>
      <c r="Z6" s="14"/>
    </row>
    <row r="7" spans="2:26" ht="15.75">
      <c r="B7" s="98"/>
      <c r="C7" s="126"/>
      <c r="D7" s="98"/>
      <c r="E7" s="128"/>
      <c r="F7" s="110"/>
      <c r="G7" s="15" t="s">
        <v>8</v>
      </c>
      <c r="H7" s="15" t="s">
        <v>6</v>
      </c>
      <c r="I7" s="15" t="s">
        <v>10</v>
      </c>
      <c r="J7" s="112"/>
      <c r="K7" s="16" t="s">
        <v>20</v>
      </c>
      <c r="L7" s="114"/>
      <c r="M7" s="100"/>
      <c r="N7" s="102"/>
      <c r="O7" s="17" t="s">
        <v>11</v>
      </c>
      <c r="P7" s="124"/>
      <c r="Q7" s="130"/>
      <c r="R7" s="18" t="s">
        <v>40</v>
      </c>
      <c r="S7" s="18" t="s">
        <v>41</v>
      </c>
      <c r="T7" s="98"/>
      <c r="U7" s="99"/>
      <c r="V7" s="19"/>
      <c r="W7" s="19"/>
      <c r="X7" s="19"/>
      <c r="Y7" s="20"/>
      <c r="Z7" s="14"/>
    </row>
    <row r="8" spans="1:26" ht="18">
      <c r="A8" s="40">
        <v>12360</v>
      </c>
      <c r="B8" s="21" t="s">
        <v>135</v>
      </c>
      <c r="C8" s="42">
        <v>9960</v>
      </c>
      <c r="D8" s="42">
        <v>2400</v>
      </c>
      <c r="E8" s="42">
        <f>A8*72%</f>
        <v>8899.199999999999</v>
      </c>
      <c r="F8" s="42">
        <f>A8*10%</f>
        <v>1236</v>
      </c>
      <c r="G8" s="43">
        <v>300</v>
      </c>
      <c r="H8" s="44">
        <v>0</v>
      </c>
      <c r="I8" s="44">
        <v>0</v>
      </c>
      <c r="J8" s="42">
        <v>0</v>
      </c>
      <c r="K8" s="43">
        <v>0</v>
      </c>
      <c r="L8" s="42">
        <f>K8+J8+I8+H8+G8+F8+E8+D8+C8</f>
        <v>22795.199999999997</v>
      </c>
      <c r="M8" s="42">
        <v>4000</v>
      </c>
      <c r="N8" s="42">
        <v>100</v>
      </c>
      <c r="O8" s="43">
        <v>200</v>
      </c>
      <c r="P8" s="42">
        <v>0</v>
      </c>
      <c r="Q8" s="42">
        <v>0</v>
      </c>
      <c r="R8" s="43">
        <v>0</v>
      </c>
      <c r="S8" s="42">
        <v>0</v>
      </c>
      <c r="T8" s="42">
        <f>S8+R8+Q8+P8+O8+N8+M8</f>
        <v>4300</v>
      </c>
      <c r="U8" s="43">
        <v>0</v>
      </c>
      <c r="V8" s="24"/>
      <c r="W8" s="24"/>
      <c r="X8" s="24"/>
      <c r="Y8" s="25"/>
      <c r="Z8" s="26"/>
    </row>
    <row r="9" spans="1:26" ht="18">
      <c r="A9" s="41">
        <f aca="true" t="shared" si="0" ref="A9:A19">C9+D9</f>
        <v>12360</v>
      </c>
      <c r="B9" s="21" t="s">
        <v>136</v>
      </c>
      <c r="C9" s="42">
        <f aca="true" t="shared" si="1" ref="C9:D11">C8</f>
        <v>9960</v>
      </c>
      <c r="D9" s="42">
        <f t="shared" si="1"/>
        <v>2400</v>
      </c>
      <c r="E9" s="42">
        <f>A9*72%</f>
        <v>8899.199999999999</v>
      </c>
      <c r="F9" s="42">
        <f aca="true" t="shared" si="2" ref="F9:F19">A9*10%</f>
        <v>1236</v>
      </c>
      <c r="G9" s="42">
        <f>G8</f>
        <v>300</v>
      </c>
      <c r="H9" s="42">
        <f>H8</f>
        <v>0</v>
      </c>
      <c r="I9" s="42">
        <f>I8</f>
        <v>0</v>
      </c>
      <c r="J9" s="42">
        <f>J8</f>
        <v>0</v>
      </c>
      <c r="K9" s="42">
        <f>K8</f>
        <v>0</v>
      </c>
      <c r="L9" s="42">
        <f aca="true" t="shared" si="3" ref="L9:L18">K9+J9+I9+H9+G9+F9+E9+D9+C9</f>
        <v>22795.199999999997</v>
      </c>
      <c r="M9" s="42">
        <f>M8</f>
        <v>4000</v>
      </c>
      <c r="N9" s="42">
        <f aca="true" t="shared" si="4" ref="N9:S9">N8</f>
        <v>100</v>
      </c>
      <c r="O9" s="42">
        <f t="shared" si="4"/>
        <v>200</v>
      </c>
      <c r="P9" s="42">
        <f t="shared" si="4"/>
        <v>0</v>
      </c>
      <c r="Q9" s="42">
        <f t="shared" si="4"/>
        <v>0</v>
      </c>
      <c r="R9" s="42">
        <f t="shared" si="4"/>
        <v>0</v>
      </c>
      <c r="S9" s="42">
        <f t="shared" si="4"/>
        <v>0</v>
      </c>
      <c r="T9" s="42">
        <f aca="true" t="shared" si="5" ref="T9:T22">S9+R9+Q9+P9+O9+N9+M9</f>
        <v>4300</v>
      </c>
      <c r="U9" s="43">
        <v>0</v>
      </c>
      <c r="V9" s="24"/>
      <c r="W9" s="24"/>
      <c r="X9" s="24"/>
      <c r="Y9" s="25"/>
      <c r="Z9" s="26"/>
    </row>
    <row r="10" spans="1:26" ht="18">
      <c r="A10" s="41">
        <f t="shared" si="0"/>
        <v>12360</v>
      </c>
      <c r="B10" s="21" t="s">
        <v>137</v>
      </c>
      <c r="C10" s="42">
        <f t="shared" si="1"/>
        <v>9960</v>
      </c>
      <c r="D10" s="42">
        <f t="shared" si="1"/>
        <v>2400</v>
      </c>
      <c r="E10" s="42">
        <f>A10*72%</f>
        <v>8899.199999999999</v>
      </c>
      <c r="F10" s="42">
        <f t="shared" si="2"/>
        <v>1236</v>
      </c>
      <c r="G10" s="42">
        <f aca="true" t="shared" si="6" ref="G10:G19">G9</f>
        <v>300</v>
      </c>
      <c r="H10" s="42">
        <f aca="true" t="shared" si="7" ref="H10:H19">H9</f>
        <v>0</v>
      </c>
      <c r="I10" s="42">
        <f aca="true" t="shared" si="8" ref="I10:I19">I9</f>
        <v>0</v>
      </c>
      <c r="J10" s="42">
        <f aca="true" t="shared" si="9" ref="J10:J19">J9</f>
        <v>0</v>
      </c>
      <c r="K10" s="42">
        <f aca="true" t="shared" si="10" ref="K10:K19">K9</f>
        <v>0</v>
      </c>
      <c r="L10" s="42">
        <f t="shared" si="3"/>
        <v>22795.199999999997</v>
      </c>
      <c r="M10" s="42">
        <f aca="true" t="shared" si="11" ref="M10:M19">M9</f>
        <v>4000</v>
      </c>
      <c r="N10" s="42">
        <f aca="true" t="shared" si="12" ref="N10:N19">N9</f>
        <v>100</v>
      </c>
      <c r="O10" s="42">
        <f aca="true" t="shared" si="13" ref="O10:O19">O9</f>
        <v>200</v>
      </c>
      <c r="P10" s="42">
        <f aca="true" t="shared" si="14" ref="P10:P19">P9</f>
        <v>0</v>
      </c>
      <c r="Q10" s="42">
        <f aca="true" t="shared" si="15" ref="Q10:Q19">Q9</f>
        <v>0</v>
      </c>
      <c r="R10" s="42">
        <f aca="true" t="shared" si="16" ref="R10:R19">R9</f>
        <v>0</v>
      </c>
      <c r="S10" s="42">
        <f aca="true" t="shared" si="17" ref="S10:S19">S9</f>
        <v>0</v>
      </c>
      <c r="T10" s="42">
        <f t="shared" si="5"/>
        <v>4300</v>
      </c>
      <c r="U10" s="43">
        <v>0</v>
      </c>
      <c r="V10" s="24"/>
      <c r="W10" s="24"/>
      <c r="X10" s="24"/>
      <c r="Y10" s="25"/>
      <c r="Z10" s="26"/>
    </row>
    <row r="11" spans="1:26" ht="18">
      <c r="A11" s="41">
        <f t="shared" si="0"/>
        <v>12360</v>
      </c>
      <c r="B11" s="21" t="s">
        <v>138</v>
      </c>
      <c r="C11" s="42">
        <f t="shared" si="1"/>
        <v>9960</v>
      </c>
      <c r="D11" s="42">
        <f t="shared" si="1"/>
        <v>2400</v>
      </c>
      <c r="E11" s="42">
        <f>A11*80%</f>
        <v>9888</v>
      </c>
      <c r="F11" s="42">
        <f t="shared" si="2"/>
        <v>1236</v>
      </c>
      <c r="G11" s="42">
        <f t="shared" si="6"/>
        <v>300</v>
      </c>
      <c r="H11" s="42">
        <f t="shared" si="7"/>
        <v>0</v>
      </c>
      <c r="I11" s="42">
        <f t="shared" si="8"/>
        <v>0</v>
      </c>
      <c r="J11" s="42">
        <f t="shared" si="9"/>
        <v>0</v>
      </c>
      <c r="K11" s="42">
        <f t="shared" si="10"/>
        <v>0</v>
      </c>
      <c r="L11" s="42">
        <f t="shared" si="3"/>
        <v>23784</v>
      </c>
      <c r="M11" s="42">
        <f t="shared" si="11"/>
        <v>4000</v>
      </c>
      <c r="N11" s="42">
        <f t="shared" si="12"/>
        <v>100</v>
      </c>
      <c r="O11" s="42">
        <f t="shared" si="13"/>
        <v>200</v>
      </c>
      <c r="P11" s="42">
        <f t="shared" si="14"/>
        <v>0</v>
      </c>
      <c r="Q11" s="42">
        <f t="shared" si="15"/>
        <v>0</v>
      </c>
      <c r="R11" s="42">
        <f t="shared" si="16"/>
        <v>0</v>
      </c>
      <c r="S11" s="42">
        <f t="shared" si="17"/>
        <v>0</v>
      </c>
      <c r="T11" s="42">
        <f t="shared" si="5"/>
        <v>4300</v>
      </c>
      <c r="U11" s="43">
        <v>0</v>
      </c>
      <c r="V11" s="24"/>
      <c r="W11" s="24"/>
      <c r="X11" s="24"/>
      <c r="Y11" s="25"/>
      <c r="Z11" s="26"/>
    </row>
    <row r="12" spans="1:26" ht="18">
      <c r="A12" s="41">
        <f t="shared" si="0"/>
        <v>12740</v>
      </c>
      <c r="B12" s="21" t="s">
        <v>139</v>
      </c>
      <c r="C12" s="42">
        <f>CEILING(C11+INT(A11*3/100+0.5),10)</f>
        <v>10340</v>
      </c>
      <c r="D12" s="42">
        <f>D11</f>
        <v>2400</v>
      </c>
      <c r="E12" s="42">
        <f>A12*80%</f>
        <v>10192</v>
      </c>
      <c r="F12" s="42">
        <f t="shared" si="2"/>
        <v>1274</v>
      </c>
      <c r="G12" s="42">
        <f t="shared" si="6"/>
        <v>300</v>
      </c>
      <c r="H12" s="42">
        <f t="shared" si="7"/>
        <v>0</v>
      </c>
      <c r="I12" s="42">
        <f t="shared" si="8"/>
        <v>0</v>
      </c>
      <c r="J12" s="42">
        <f t="shared" si="9"/>
        <v>0</v>
      </c>
      <c r="K12" s="42">
        <f t="shared" si="10"/>
        <v>0</v>
      </c>
      <c r="L12" s="42">
        <f t="shared" si="3"/>
        <v>24506</v>
      </c>
      <c r="M12" s="42">
        <f t="shared" si="11"/>
        <v>4000</v>
      </c>
      <c r="N12" s="42">
        <f t="shared" si="12"/>
        <v>100</v>
      </c>
      <c r="O12" s="42">
        <f t="shared" si="13"/>
        <v>200</v>
      </c>
      <c r="P12" s="42">
        <f t="shared" si="14"/>
        <v>0</v>
      </c>
      <c r="Q12" s="42">
        <f t="shared" si="15"/>
        <v>0</v>
      </c>
      <c r="R12" s="42">
        <f t="shared" si="16"/>
        <v>0</v>
      </c>
      <c r="S12" s="42">
        <f t="shared" si="17"/>
        <v>0</v>
      </c>
      <c r="T12" s="42">
        <f t="shared" si="5"/>
        <v>4300</v>
      </c>
      <c r="U12" s="43">
        <v>0</v>
      </c>
      <c r="V12" s="24"/>
      <c r="W12" s="24"/>
      <c r="X12" s="24"/>
      <c r="Y12" s="25"/>
      <c r="Z12" s="26"/>
    </row>
    <row r="13" spans="1:26" ht="18">
      <c r="A13" s="41">
        <f t="shared" si="0"/>
        <v>12740</v>
      </c>
      <c r="B13" s="21" t="s">
        <v>140</v>
      </c>
      <c r="C13" s="42">
        <f>C12</f>
        <v>10340</v>
      </c>
      <c r="D13" s="42">
        <f>D12</f>
        <v>2400</v>
      </c>
      <c r="E13" s="42">
        <f>A13*80%</f>
        <v>10192</v>
      </c>
      <c r="F13" s="42">
        <f t="shared" si="2"/>
        <v>1274</v>
      </c>
      <c r="G13" s="42">
        <f t="shared" si="6"/>
        <v>300</v>
      </c>
      <c r="H13" s="42">
        <f t="shared" si="7"/>
        <v>0</v>
      </c>
      <c r="I13" s="42">
        <f t="shared" si="8"/>
        <v>0</v>
      </c>
      <c r="J13" s="42">
        <f t="shared" si="9"/>
        <v>0</v>
      </c>
      <c r="K13" s="42">
        <f t="shared" si="10"/>
        <v>0</v>
      </c>
      <c r="L13" s="42">
        <f t="shared" si="3"/>
        <v>24506</v>
      </c>
      <c r="M13" s="42">
        <f t="shared" si="11"/>
        <v>4000</v>
      </c>
      <c r="N13" s="42">
        <f t="shared" si="12"/>
        <v>100</v>
      </c>
      <c r="O13" s="42">
        <f t="shared" si="13"/>
        <v>200</v>
      </c>
      <c r="P13" s="42">
        <f t="shared" si="14"/>
        <v>0</v>
      </c>
      <c r="Q13" s="42">
        <f t="shared" si="15"/>
        <v>0</v>
      </c>
      <c r="R13" s="42">
        <f t="shared" si="16"/>
        <v>0</v>
      </c>
      <c r="S13" s="42">
        <f t="shared" si="17"/>
        <v>0</v>
      </c>
      <c r="T13" s="42">
        <f t="shared" si="5"/>
        <v>4300</v>
      </c>
      <c r="U13" s="43">
        <v>0</v>
      </c>
      <c r="V13" s="24"/>
      <c r="W13" s="24"/>
      <c r="X13" s="24"/>
      <c r="Y13" s="25"/>
      <c r="Z13" s="26"/>
    </row>
    <row r="14" spans="1:26" ht="18">
      <c r="A14" s="41">
        <f t="shared" si="0"/>
        <v>12740</v>
      </c>
      <c r="B14" s="21" t="s">
        <v>141</v>
      </c>
      <c r="C14" s="42">
        <f>C13</f>
        <v>10340</v>
      </c>
      <c r="D14" s="42">
        <f>D13</f>
        <v>2400</v>
      </c>
      <c r="E14" s="42">
        <f>A14*80%</f>
        <v>10192</v>
      </c>
      <c r="F14" s="42">
        <f t="shared" si="2"/>
        <v>1274</v>
      </c>
      <c r="G14" s="42">
        <f>G13</f>
        <v>300</v>
      </c>
      <c r="H14" s="42">
        <f t="shared" si="7"/>
        <v>0</v>
      </c>
      <c r="I14" s="42">
        <f t="shared" si="8"/>
        <v>0</v>
      </c>
      <c r="J14" s="42">
        <f t="shared" si="9"/>
        <v>0</v>
      </c>
      <c r="K14" s="42">
        <f t="shared" si="10"/>
        <v>0</v>
      </c>
      <c r="L14" s="42">
        <f>ROUNDUP(K14+J14+I14+H14+G14+F14+E14+D14+C14,0)</f>
        <v>24506</v>
      </c>
      <c r="M14" s="42">
        <f t="shared" si="11"/>
        <v>4000</v>
      </c>
      <c r="N14" s="42">
        <f t="shared" si="12"/>
        <v>100</v>
      </c>
      <c r="O14" s="42">
        <f t="shared" si="13"/>
        <v>200</v>
      </c>
      <c r="P14" s="42">
        <f t="shared" si="14"/>
        <v>0</v>
      </c>
      <c r="Q14" s="42">
        <f t="shared" si="15"/>
        <v>0</v>
      </c>
      <c r="R14" s="42">
        <f t="shared" si="16"/>
        <v>0</v>
      </c>
      <c r="S14" s="42">
        <f t="shared" si="17"/>
        <v>0</v>
      </c>
      <c r="T14" s="42">
        <f t="shared" si="5"/>
        <v>4300</v>
      </c>
      <c r="U14" s="43">
        <v>0</v>
      </c>
      <c r="V14" s="24"/>
      <c r="W14" s="24"/>
      <c r="X14" s="24"/>
      <c r="Y14" s="25"/>
      <c r="Z14" s="26"/>
    </row>
    <row r="15" spans="1:26" ht="18">
      <c r="A15" s="41">
        <f t="shared" si="0"/>
        <v>12740</v>
      </c>
      <c r="B15" s="21" t="s">
        <v>142</v>
      </c>
      <c r="C15" s="42">
        <f>C13</f>
        <v>10340</v>
      </c>
      <c r="D15" s="42">
        <f>D13</f>
        <v>2400</v>
      </c>
      <c r="E15" s="42">
        <f>A15*80%</f>
        <v>10192</v>
      </c>
      <c r="F15" s="42">
        <f t="shared" si="2"/>
        <v>1274</v>
      </c>
      <c r="G15" s="42">
        <v>300</v>
      </c>
      <c r="H15" s="42">
        <f t="shared" si="7"/>
        <v>0</v>
      </c>
      <c r="I15" s="42">
        <f t="shared" si="8"/>
        <v>0</v>
      </c>
      <c r="J15" s="42">
        <f t="shared" si="9"/>
        <v>0</v>
      </c>
      <c r="K15" s="42">
        <f t="shared" si="10"/>
        <v>0</v>
      </c>
      <c r="L15" s="42">
        <f t="shared" si="3"/>
        <v>24506</v>
      </c>
      <c r="M15" s="42">
        <f t="shared" si="11"/>
        <v>4000</v>
      </c>
      <c r="N15" s="42">
        <f t="shared" si="12"/>
        <v>100</v>
      </c>
      <c r="O15" s="42">
        <f t="shared" si="13"/>
        <v>200</v>
      </c>
      <c r="P15" s="42">
        <f t="shared" si="14"/>
        <v>0</v>
      </c>
      <c r="Q15" s="42">
        <f t="shared" si="15"/>
        <v>0</v>
      </c>
      <c r="R15" s="42">
        <f t="shared" si="16"/>
        <v>0</v>
      </c>
      <c r="S15" s="42">
        <f t="shared" si="17"/>
        <v>0</v>
      </c>
      <c r="T15" s="42">
        <f t="shared" si="5"/>
        <v>4300</v>
      </c>
      <c r="U15" s="43">
        <v>0</v>
      </c>
      <c r="V15" s="23">
        <f>U15+U14+U13+U12+U11+U10+U9+U8</f>
        <v>0</v>
      </c>
      <c r="W15" s="24"/>
      <c r="X15" s="24"/>
      <c r="Y15" s="25"/>
      <c r="Z15" s="26"/>
    </row>
    <row r="16" spans="1:26" ht="18">
      <c r="A16" s="41">
        <f t="shared" si="0"/>
        <v>12740</v>
      </c>
      <c r="B16" s="21" t="s">
        <v>143</v>
      </c>
      <c r="C16" s="42">
        <f aca="true" t="shared" si="18" ref="C16:D19">C15</f>
        <v>10340</v>
      </c>
      <c r="D16" s="42">
        <f t="shared" si="18"/>
        <v>2400</v>
      </c>
      <c r="E16" s="42">
        <f>A16*90%</f>
        <v>11466</v>
      </c>
      <c r="F16" s="42">
        <f t="shared" si="2"/>
        <v>1274</v>
      </c>
      <c r="G16" s="42">
        <f t="shared" si="6"/>
        <v>300</v>
      </c>
      <c r="H16" s="42">
        <f t="shared" si="7"/>
        <v>0</v>
      </c>
      <c r="I16" s="42">
        <f t="shared" si="8"/>
        <v>0</v>
      </c>
      <c r="J16" s="42">
        <f t="shared" si="9"/>
        <v>0</v>
      </c>
      <c r="K16" s="42">
        <f t="shared" si="10"/>
        <v>0</v>
      </c>
      <c r="L16" s="42">
        <f t="shared" si="3"/>
        <v>25780</v>
      </c>
      <c r="M16" s="42">
        <f t="shared" si="11"/>
        <v>4000</v>
      </c>
      <c r="N16" s="42">
        <f t="shared" si="12"/>
        <v>100</v>
      </c>
      <c r="O16" s="42">
        <f t="shared" si="13"/>
        <v>200</v>
      </c>
      <c r="P16" s="42">
        <f t="shared" si="14"/>
        <v>0</v>
      </c>
      <c r="Q16" s="42">
        <f t="shared" si="15"/>
        <v>0</v>
      </c>
      <c r="R16" s="42">
        <f t="shared" si="16"/>
        <v>0</v>
      </c>
      <c r="S16" s="42">
        <f t="shared" si="17"/>
        <v>0</v>
      </c>
      <c r="T16" s="42">
        <f t="shared" si="5"/>
        <v>4300</v>
      </c>
      <c r="U16" s="43">
        <v>0</v>
      </c>
      <c r="V16" s="23">
        <f>U16</f>
        <v>0</v>
      </c>
      <c r="W16" s="24"/>
      <c r="X16" s="24"/>
      <c r="Y16" s="25"/>
      <c r="Z16" s="26"/>
    </row>
    <row r="17" spans="1:26" ht="18">
      <c r="A17" s="41">
        <f t="shared" si="0"/>
        <v>12740</v>
      </c>
      <c r="B17" s="21" t="s">
        <v>146</v>
      </c>
      <c r="C17" s="42">
        <f t="shared" si="18"/>
        <v>10340</v>
      </c>
      <c r="D17" s="42">
        <f t="shared" si="18"/>
        <v>2400</v>
      </c>
      <c r="E17" s="42">
        <f>A17*90%</f>
        <v>11466</v>
      </c>
      <c r="F17" s="42">
        <f t="shared" si="2"/>
        <v>1274</v>
      </c>
      <c r="G17" s="42">
        <f t="shared" si="6"/>
        <v>300</v>
      </c>
      <c r="H17" s="42">
        <f t="shared" si="7"/>
        <v>0</v>
      </c>
      <c r="I17" s="42">
        <f t="shared" si="8"/>
        <v>0</v>
      </c>
      <c r="J17" s="42">
        <f t="shared" si="9"/>
        <v>0</v>
      </c>
      <c r="K17" s="42">
        <f t="shared" si="10"/>
        <v>0</v>
      </c>
      <c r="L17" s="42">
        <f t="shared" si="3"/>
        <v>25780</v>
      </c>
      <c r="M17" s="42">
        <f t="shared" si="11"/>
        <v>4000</v>
      </c>
      <c r="N17" s="42">
        <f t="shared" si="12"/>
        <v>100</v>
      </c>
      <c r="O17" s="42">
        <f t="shared" si="13"/>
        <v>200</v>
      </c>
      <c r="P17" s="42">
        <f t="shared" si="14"/>
        <v>0</v>
      </c>
      <c r="Q17" s="42">
        <f t="shared" si="15"/>
        <v>0</v>
      </c>
      <c r="R17" s="42">
        <f t="shared" si="16"/>
        <v>0</v>
      </c>
      <c r="S17" s="42">
        <f t="shared" si="17"/>
        <v>0</v>
      </c>
      <c r="T17" s="42">
        <f t="shared" si="5"/>
        <v>4300</v>
      </c>
      <c r="U17" s="43">
        <v>0</v>
      </c>
      <c r="V17" s="23">
        <f>U17</f>
        <v>0</v>
      </c>
      <c r="W17" s="24"/>
      <c r="X17" s="24"/>
      <c r="Y17" s="25"/>
      <c r="Z17" s="26"/>
    </row>
    <row r="18" spans="1:26" ht="18">
      <c r="A18" s="41">
        <f t="shared" si="0"/>
        <v>12740</v>
      </c>
      <c r="B18" s="21" t="s">
        <v>144</v>
      </c>
      <c r="C18" s="42">
        <f t="shared" si="18"/>
        <v>10340</v>
      </c>
      <c r="D18" s="42">
        <f t="shared" si="18"/>
        <v>2400</v>
      </c>
      <c r="E18" s="42">
        <f>A18*90%</f>
        <v>11466</v>
      </c>
      <c r="F18" s="42">
        <f t="shared" si="2"/>
        <v>1274</v>
      </c>
      <c r="G18" s="42">
        <f t="shared" si="6"/>
        <v>300</v>
      </c>
      <c r="H18" s="42">
        <f t="shared" si="7"/>
        <v>0</v>
      </c>
      <c r="I18" s="42">
        <f t="shared" si="8"/>
        <v>0</v>
      </c>
      <c r="J18" s="42">
        <f t="shared" si="9"/>
        <v>0</v>
      </c>
      <c r="K18" s="42">
        <f t="shared" si="10"/>
        <v>0</v>
      </c>
      <c r="L18" s="42">
        <f t="shared" si="3"/>
        <v>25780</v>
      </c>
      <c r="M18" s="42">
        <f t="shared" si="11"/>
        <v>4000</v>
      </c>
      <c r="N18" s="42">
        <f t="shared" si="12"/>
        <v>100</v>
      </c>
      <c r="O18" s="42">
        <f t="shared" si="13"/>
        <v>200</v>
      </c>
      <c r="P18" s="42">
        <f t="shared" si="14"/>
        <v>0</v>
      </c>
      <c r="Q18" s="42">
        <f t="shared" si="15"/>
        <v>0</v>
      </c>
      <c r="R18" s="42">
        <f t="shared" si="16"/>
        <v>0</v>
      </c>
      <c r="S18" s="42">
        <f t="shared" si="17"/>
        <v>0</v>
      </c>
      <c r="T18" s="42">
        <f t="shared" si="5"/>
        <v>4300</v>
      </c>
      <c r="U18" s="43">
        <v>0</v>
      </c>
      <c r="V18" s="23">
        <v>0</v>
      </c>
      <c r="W18" s="24"/>
      <c r="X18" s="24"/>
      <c r="Y18" s="25"/>
      <c r="Z18" s="26"/>
    </row>
    <row r="19" spans="1:26" ht="18">
      <c r="A19" s="41">
        <f t="shared" si="0"/>
        <v>12740</v>
      </c>
      <c r="B19" s="21" t="s">
        <v>145</v>
      </c>
      <c r="C19" s="42">
        <f t="shared" si="18"/>
        <v>10340</v>
      </c>
      <c r="D19" s="42">
        <f t="shared" si="18"/>
        <v>2400</v>
      </c>
      <c r="E19" s="42">
        <f>A19*90%</f>
        <v>11466</v>
      </c>
      <c r="F19" s="42">
        <f t="shared" si="2"/>
        <v>1274</v>
      </c>
      <c r="G19" s="42">
        <f t="shared" si="6"/>
        <v>300</v>
      </c>
      <c r="H19" s="42">
        <f t="shared" si="7"/>
        <v>0</v>
      </c>
      <c r="I19" s="42">
        <f t="shared" si="8"/>
        <v>0</v>
      </c>
      <c r="J19" s="42">
        <f t="shared" si="9"/>
        <v>0</v>
      </c>
      <c r="K19" s="42">
        <f t="shared" si="10"/>
        <v>0</v>
      </c>
      <c r="L19" s="42">
        <f>K19+J19+I19+H19+G19+F19+E19+D19+C19</f>
        <v>25780</v>
      </c>
      <c r="M19" s="42">
        <f t="shared" si="11"/>
        <v>4000</v>
      </c>
      <c r="N19" s="42">
        <f t="shared" si="12"/>
        <v>100</v>
      </c>
      <c r="O19" s="42">
        <f t="shared" si="13"/>
        <v>200</v>
      </c>
      <c r="P19" s="42">
        <f t="shared" si="14"/>
        <v>0</v>
      </c>
      <c r="Q19" s="42">
        <f t="shared" si="15"/>
        <v>0</v>
      </c>
      <c r="R19" s="42">
        <f t="shared" si="16"/>
        <v>0</v>
      </c>
      <c r="S19" s="42">
        <f t="shared" si="17"/>
        <v>0</v>
      </c>
      <c r="T19" s="42">
        <f t="shared" si="5"/>
        <v>4300</v>
      </c>
      <c r="U19" s="42">
        <v>0</v>
      </c>
      <c r="V19" s="23">
        <f>U19</f>
        <v>0</v>
      </c>
      <c r="W19" s="24"/>
      <c r="X19" s="24"/>
      <c r="Y19" s="25"/>
      <c r="Z19" s="26"/>
    </row>
    <row r="20" spans="2:26" ht="24.75" customHeight="1">
      <c r="B20" s="51" t="s">
        <v>31</v>
      </c>
      <c r="C20" s="45"/>
      <c r="D20" s="45"/>
      <c r="E20" s="42"/>
      <c r="F20" s="42"/>
      <c r="G20" s="46"/>
      <c r="H20" s="46"/>
      <c r="I20" s="46"/>
      <c r="J20" s="46"/>
      <c r="K20" s="46"/>
      <c r="L20" s="47">
        <v>20925</v>
      </c>
      <c r="M20" s="42"/>
      <c r="N20" s="46"/>
      <c r="O20" s="46"/>
      <c r="P20" s="48">
        <v>6594</v>
      </c>
      <c r="Q20" s="46">
        <v>32760</v>
      </c>
      <c r="R20" s="46"/>
      <c r="S20" s="46"/>
      <c r="T20" s="42">
        <f t="shared" si="5"/>
        <v>39354</v>
      </c>
      <c r="U20" s="49"/>
      <c r="V20" s="28"/>
      <c r="W20" s="28"/>
      <c r="X20" s="28"/>
      <c r="Y20" s="28"/>
      <c r="Z20" s="29"/>
    </row>
    <row r="21" spans="2:26" ht="24.75" customHeight="1">
      <c r="B21" s="52" t="s">
        <v>149</v>
      </c>
      <c r="C21" s="46"/>
      <c r="D21" s="46"/>
      <c r="E21" s="42"/>
      <c r="F21" s="46"/>
      <c r="G21" s="46"/>
      <c r="H21" s="46"/>
      <c r="I21" s="46"/>
      <c r="J21" s="46"/>
      <c r="K21" s="46"/>
      <c r="L21" s="42">
        <v>4945</v>
      </c>
      <c r="M21" s="42"/>
      <c r="N21" s="46"/>
      <c r="O21" s="46"/>
      <c r="P21" s="46"/>
      <c r="Q21" s="46"/>
      <c r="R21" s="46"/>
      <c r="S21" s="46"/>
      <c r="T21" s="42">
        <f t="shared" si="5"/>
        <v>0</v>
      </c>
      <c r="U21" s="49"/>
      <c r="V21" s="28"/>
      <c r="W21" s="28"/>
      <c r="X21" s="28"/>
      <c r="Y21" s="28"/>
      <c r="Z21" s="29"/>
    </row>
    <row r="22" spans="2:26" ht="33.75" customHeight="1">
      <c r="B22" s="52" t="s">
        <v>148</v>
      </c>
      <c r="C22" s="42"/>
      <c r="D22" s="42"/>
      <c r="E22" s="42"/>
      <c r="F22" s="42"/>
      <c r="G22" s="42"/>
      <c r="H22" s="46"/>
      <c r="I22" s="46"/>
      <c r="J22" s="42"/>
      <c r="K22" s="42"/>
      <c r="L22" s="42">
        <v>5096</v>
      </c>
      <c r="M22" s="42"/>
      <c r="N22" s="42"/>
      <c r="O22" s="42"/>
      <c r="P22" s="42"/>
      <c r="Q22" s="42"/>
      <c r="R22" s="42"/>
      <c r="S22" s="42"/>
      <c r="T22" s="42">
        <f t="shared" si="5"/>
        <v>0</v>
      </c>
      <c r="U22" s="50"/>
      <c r="V22" s="26"/>
      <c r="W22" s="29"/>
      <c r="X22" s="29"/>
      <c r="Y22" s="26"/>
      <c r="Z22" s="26"/>
    </row>
    <row r="23" spans="2:26" ht="24.75" customHeight="1">
      <c r="B23" s="53" t="s">
        <v>129</v>
      </c>
      <c r="C23" s="42"/>
      <c r="D23" s="42"/>
      <c r="E23" s="42"/>
      <c r="F23" s="42"/>
      <c r="G23" s="42"/>
      <c r="H23" s="46"/>
      <c r="I23" s="46"/>
      <c r="J23" s="42"/>
      <c r="K23" s="42"/>
      <c r="L23" s="42">
        <v>0</v>
      </c>
      <c r="M23" s="42"/>
      <c r="N23" s="42"/>
      <c r="O23" s="42"/>
      <c r="P23" s="42"/>
      <c r="Q23" s="42"/>
      <c r="R23" s="42"/>
      <c r="S23" s="42"/>
      <c r="T23" s="42"/>
      <c r="U23" s="50"/>
      <c r="V23" s="26"/>
      <c r="W23" s="29"/>
      <c r="X23" s="29"/>
      <c r="Y23" s="26"/>
      <c r="Z23" s="26"/>
    </row>
    <row r="24" spans="2:26" ht="23.25" customHeight="1">
      <c r="B24" s="21" t="s">
        <v>12</v>
      </c>
      <c r="C24" s="22">
        <f aca="true" t="shared" si="19" ref="C24:K24">SUM(C8:C22)</f>
        <v>122560</v>
      </c>
      <c r="D24" s="22">
        <f t="shared" si="19"/>
        <v>28800</v>
      </c>
      <c r="E24" s="22">
        <f t="shared" si="19"/>
        <v>123217.6</v>
      </c>
      <c r="F24" s="22">
        <f t="shared" si="19"/>
        <v>15136</v>
      </c>
      <c r="G24" s="22">
        <f t="shared" si="19"/>
        <v>3600</v>
      </c>
      <c r="H24" s="27">
        <f t="shared" si="19"/>
        <v>0</v>
      </c>
      <c r="I24" s="27">
        <f t="shared" si="19"/>
        <v>0</v>
      </c>
      <c r="J24" s="22">
        <f t="shared" si="19"/>
        <v>0</v>
      </c>
      <c r="K24" s="22">
        <f t="shared" si="19"/>
        <v>0</v>
      </c>
      <c r="L24" s="22">
        <f>SUM(L8:L23)</f>
        <v>324279.6</v>
      </c>
      <c r="M24" s="22">
        <f aca="true" t="shared" si="20" ref="M24:T24">SUM(M8:M23)</f>
        <v>48000</v>
      </c>
      <c r="N24" s="22">
        <f t="shared" si="20"/>
        <v>1200</v>
      </c>
      <c r="O24" s="22">
        <f t="shared" si="20"/>
        <v>2400</v>
      </c>
      <c r="P24" s="22">
        <f t="shared" si="20"/>
        <v>6594</v>
      </c>
      <c r="Q24" s="22">
        <f t="shared" si="20"/>
        <v>32760</v>
      </c>
      <c r="R24" s="22">
        <f t="shared" si="20"/>
        <v>0</v>
      </c>
      <c r="S24" s="22">
        <f t="shared" si="20"/>
        <v>0</v>
      </c>
      <c r="T24" s="22">
        <f t="shared" si="20"/>
        <v>90954</v>
      </c>
      <c r="U24" s="30"/>
      <c r="V24" s="31"/>
      <c r="W24" s="32"/>
      <c r="X24" s="32"/>
      <c r="Y24" s="32"/>
      <c r="Z24" s="32"/>
    </row>
    <row r="25" spans="2:20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6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3"/>
      <c r="O26" s="118" t="s">
        <v>23</v>
      </c>
      <c r="P26" s="118"/>
      <c r="Q26" s="34"/>
      <c r="R26" s="34"/>
      <c r="S26" s="34"/>
      <c r="T26" s="34"/>
    </row>
    <row r="27" spans="2:26" ht="18" customHeight="1">
      <c r="B27" s="3"/>
      <c r="C27" s="3"/>
      <c r="D27" s="3"/>
      <c r="E27" s="103" t="s">
        <v>32</v>
      </c>
      <c r="F27" s="103"/>
      <c r="G27" s="3"/>
      <c r="H27" s="3"/>
      <c r="I27" s="3"/>
      <c r="J27" s="103" t="s">
        <v>33</v>
      </c>
      <c r="K27" s="103"/>
      <c r="L27" s="3"/>
      <c r="M27" s="3"/>
      <c r="N27" s="33"/>
      <c r="O27" s="118" t="s">
        <v>29</v>
      </c>
      <c r="P27" s="118"/>
      <c r="Q27" s="104" t="str">
        <f>D3</f>
        <v>સુનીલકુમાર કનૈયાલાલ દવે </v>
      </c>
      <c r="R27" s="104"/>
      <c r="S27" s="104"/>
      <c r="T27" s="104"/>
      <c r="U27" s="35"/>
      <c r="V27" s="14"/>
      <c r="W27" s="36"/>
      <c r="X27" s="36"/>
      <c r="Y27" s="14"/>
      <c r="Z27" s="37"/>
    </row>
    <row r="28" spans="2:26" ht="18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18" t="s">
        <v>30</v>
      </c>
      <c r="P28" s="118"/>
      <c r="Q28" s="104" t="str">
        <f>D4</f>
        <v>મદદનીશ શિક્ષક</v>
      </c>
      <c r="R28" s="104"/>
      <c r="S28" s="104"/>
      <c r="T28" s="104"/>
      <c r="U28" s="37"/>
      <c r="V28" s="36"/>
      <c r="W28" s="36"/>
      <c r="X28" s="36"/>
      <c r="Y28" s="37"/>
      <c r="Z28" s="37"/>
    </row>
    <row r="29" spans="2:26" ht="18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17" t="str">
        <f>I4</f>
        <v>શાળાનું નામ :-કન્યા શાળા ઝીંઝુવાડા</v>
      </c>
      <c r="P29" s="117"/>
      <c r="Q29" s="117"/>
      <c r="R29" s="117"/>
      <c r="S29" s="117"/>
      <c r="T29" s="117"/>
      <c r="U29" s="37"/>
      <c r="V29" s="36"/>
      <c r="W29" s="36"/>
      <c r="X29" s="36"/>
      <c r="Y29" s="37"/>
      <c r="Z29" s="37"/>
    </row>
    <row r="30" spans="2:20" ht="13.5" customHeight="1">
      <c r="B30" s="96" t="s">
        <v>125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2:20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2:20" ht="12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2:20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2:20" ht="12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2:20" ht="12.7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</row>
    <row r="37" spans="2:20" ht="12.7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2:20" ht="12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2:20" ht="12.7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2:20" ht="12.7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2:20" ht="12.7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2:20" ht="12.7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2:20" ht="12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2:20" ht="12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2:20" ht="12.7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2:20" ht="12.7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2:20" ht="12.7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2:20" ht="12.7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2:20" ht="12.7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2:20" ht="12.7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2:20" ht="12.7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</sheetData>
  <sheetProtection password="EAEB" sheet="1"/>
  <mergeCells count="33">
    <mergeCell ref="B2:T2"/>
    <mergeCell ref="B5:T5"/>
    <mergeCell ref="P6:P7"/>
    <mergeCell ref="B6:B7"/>
    <mergeCell ref="C6:C7"/>
    <mergeCell ref="E6:E7"/>
    <mergeCell ref="Q6:Q7"/>
    <mergeCell ref="B4:C4"/>
    <mergeCell ref="I3:O3"/>
    <mergeCell ref="I4:P4"/>
    <mergeCell ref="U6:U7"/>
    <mergeCell ref="A1:T1"/>
    <mergeCell ref="O29:T29"/>
    <mergeCell ref="Q28:T28"/>
    <mergeCell ref="D6:D7"/>
    <mergeCell ref="Q3:T3"/>
    <mergeCell ref="Q4:T4"/>
    <mergeCell ref="O26:P26"/>
    <mergeCell ref="O27:P27"/>
    <mergeCell ref="O28:P28"/>
    <mergeCell ref="D4:H4"/>
    <mergeCell ref="D3:H3"/>
    <mergeCell ref="B3:C3"/>
    <mergeCell ref="F6:F7"/>
    <mergeCell ref="J6:J7"/>
    <mergeCell ref="L6:L7"/>
    <mergeCell ref="B30:T30"/>
    <mergeCell ref="T6:T7"/>
    <mergeCell ref="M6:M7"/>
    <mergeCell ref="N6:N7"/>
    <mergeCell ref="J27:K27"/>
    <mergeCell ref="E27:F27"/>
    <mergeCell ref="Q27:T27"/>
  </mergeCells>
  <dataValidations count="1">
    <dataValidation type="list" allowBlank="1" showInputMessage="1" showErrorMessage="1" sqref="D4:H4">
      <formula1>"મુખ્ય શિક્ષક, મદદનીશ શિક્ષક, સી.આર.સી.કો-ઓર્ડીનેટર"</formula1>
    </dataValidation>
  </dataValidations>
  <printOptions horizontalCentered="1" verticalCentered="1"/>
  <pageMargins left="0.25" right="0" top="0" bottom="0" header="0" footer="0"/>
  <pageSetup fitToHeight="1" fitToWidth="1" horizontalDpi="600" verticalDpi="600" orientation="landscape" paperSize="5" scale="97" r:id="rId3"/>
  <ignoredErrors>
    <ignoredError sqref="L9:L10 L15:L19 C12 L12:L1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V4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6.421875" style="54" customWidth="1"/>
    <col min="2" max="2" width="25.57421875" style="54" customWidth="1"/>
    <col min="3" max="7" width="9.140625" style="54" customWidth="1"/>
    <col min="8" max="8" width="16.140625" style="54" customWidth="1"/>
    <col min="9" max="9" width="14.28125" style="54" customWidth="1"/>
    <col min="10" max="10" width="12.7109375" style="54" customWidth="1"/>
    <col min="11" max="16384" width="9.140625" style="54" customWidth="1"/>
  </cols>
  <sheetData>
    <row r="2" spans="1:10" ht="30" customHeight="1">
      <c r="A2" s="148" t="s">
        <v>147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30" customHeight="1">
      <c r="A3" s="149" t="s">
        <v>42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 hidden="1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8">
      <c r="A5" s="139" t="s">
        <v>44</v>
      </c>
      <c r="B5" s="139"/>
      <c r="C5" s="139" t="str">
        <f>'AA'!D3</f>
        <v>સુનીલકુમાર કનૈયાલાલ દવે </v>
      </c>
      <c r="D5" s="139"/>
      <c r="E5" s="139"/>
      <c r="F5" s="139"/>
      <c r="G5" s="151" t="str">
        <f>'AA'!Q4</f>
        <v>પાન કાર્ડ નંબર :-AIQPD5056K</v>
      </c>
      <c r="H5" s="151"/>
      <c r="I5" s="151"/>
      <c r="J5" s="151"/>
    </row>
    <row r="6" spans="1:10" ht="18">
      <c r="A6" s="139" t="s">
        <v>48</v>
      </c>
      <c r="B6" s="139"/>
      <c r="C6" s="139" t="str">
        <f>'AA'!D4</f>
        <v>મદદનીશ શિક્ષક</v>
      </c>
      <c r="D6" s="139"/>
      <c r="E6" s="139"/>
      <c r="F6" s="139"/>
      <c r="G6" s="143">
        <f>'AA'!P1</f>
        <v>0</v>
      </c>
      <c r="H6" s="143"/>
      <c r="I6" s="143"/>
      <c r="J6" s="143"/>
    </row>
    <row r="7" spans="1:10" ht="18">
      <c r="A7" s="139" t="s">
        <v>49</v>
      </c>
      <c r="B7" s="139"/>
      <c r="C7" s="150" t="s">
        <v>126</v>
      </c>
      <c r="D7" s="150"/>
      <c r="E7" s="150"/>
      <c r="F7" s="150"/>
      <c r="G7" s="144"/>
      <c r="H7" s="144"/>
      <c r="I7" s="144"/>
      <c r="J7" s="144"/>
    </row>
    <row r="8" spans="1:10" ht="18.75" thickBot="1">
      <c r="A8" s="140" t="s">
        <v>43</v>
      </c>
      <c r="B8" s="140"/>
      <c r="C8" s="150" t="s">
        <v>127</v>
      </c>
      <c r="D8" s="150"/>
      <c r="E8" s="150"/>
      <c r="F8" s="150"/>
      <c r="G8" s="145"/>
      <c r="H8" s="145"/>
      <c r="I8" s="145"/>
      <c r="J8" s="145"/>
    </row>
    <row r="9" spans="1:10" ht="18" hidden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6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22" ht="72">
      <c r="A11" s="56" t="s">
        <v>45</v>
      </c>
      <c r="B11" s="138" t="s">
        <v>13</v>
      </c>
      <c r="C11" s="138"/>
      <c r="D11" s="138"/>
      <c r="E11" s="138"/>
      <c r="F11" s="138"/>
      <c r="G11" s="138"/>
      <c r="H11" s="138"/>
      <c r="I11" s="57" t="s">
        <v>46</v>
      </c>
      <c r="J11" s="57" t="s">
        <v>46</v>
      </c>
      <c r="M11" s="141"/>
      <c r="N11" s="141"/>
      <c r="O11" s="58"/>
      <c r="P11" s="58"/>
      <c r="Q11" s="58"/>
      <c r="R11" s="58"/>
      <c r="S11" s="58"/>
      <c r="T11" s="58"/>
      <c r="U11" s="58"/>
      <c r="V11" s="58"/>
    </row>
    <row r="12" spans="1:22" ht="18">
      <c r="A12" s="59" t="s">
        <v>47</v>
      </c>
      <c r="B12" s="135" t="s">
        <v>66</v>
      </c>
      <c r="C12" s="135"/>
      <c r="D12" s="135"/>
      <c r="E12" s="135"/>
      <c r="F12" s="135"/>
      <c r="G12" s="135"/>
      <c r="H12" s="135"/>
      <c r="I12" s="60">
        <f>'AA'!L24</f>
        <v>324279.6</v>
      </c>
      <c r="J12" s="60">
        <f>I12</f>
        <v>324279.6</v>
      </c>
      <c r="M12" s="142"/>
      <c r="N12" s="142"/>
      <c r="O12" s="142"/>
      <c r="P12" s="142"/>
      <c r="Q12" s="142"/>
      <c r="R12" s="142"/>
      <c r="S12" s="142"/>
      <c r="T12" s="58"/>
      <c r="U12" s="58"/>
      <c r="V12" s="58"/>
    </row>
    <row r="13" spans="1:22" ht="18">
      <c r="A13" s="59" t="s">
        <v>50</v>
      </c>
      <c r="B13" s="135" t="s">
        <v>67</v>
      </c>
      <c r="C13" s="135"/>
      <c r="D13" s="135"/>
      <c r="E13" s="135"/>
      <c r="F13" s="135"/>
      <c r="G13" s="135"/>
      <c r="H13" s="135"/>
      <c r="I13" s="60"/>
      <c r="J13" s="60"/>
      <c r="M13" s="137"/>
      <c r="N13" s="137"/>
      <c r="O13" s="137"/>
      <c r="P13" s="137"/>
      <c r="Q13" s="137"/>
      <c r="R13" s="137"/>
      <c r="S13" s="137"/>
      <c r="T13" s="61"/>
      <c r="U13" s="61"/>
      <c r="V13" s="62"/>
    </row>
    <row r="14" spans="1:22" ht="18">
      <c r="A14" s="59"/>
      <c r="B14" s="135" t="s">
        <v>51</v>
      </c>
      <c r="C14" s="135"/>
      <c r="D14" s="135"/>
      <c r="E14" s="135"/>
      <c r="F14" s="135"/>
      <c r="G14" s="135"/>
      <c r="H14" s="135"/>
      <c r="I14" s="93">
        <v>0</v>
      </c>
      <c r="J14" s="60"/>
      <c r="M14" s="58"/>
      <c r="N14" s="58"/>
      <c r="O14" s="58"/>
      <c r="P14" s="58"/>
      <c r="Q14" s="147"/>
      <c r="R14" s="147"/>
      <c r="S14" s="147"/>
      <c r="T14" s="61"/>
      <c r="U14" s="61"/>
      <c r="V14" s="62"/>
    </row>
    <row r="15" spans="1:22" ht="18">
      <c r="A15" s="59"/>
      <c r="B15" s="135" t="s">
        <v>52</v>
      </c>
      <c r="C15" s="135"/>
      <c r="D15" s="135"/>
      <c r="E15" s="135"/>
      <c r="F15" s="135"/>
      <c r="G15" s="135"/>
      <c r="H15" s="135"/>
      <c r="I15" s="60">
        <f>'AA'!O24</f>
        <v>2400</v>
      </c>
      <c r="J15" s="60"/>
      <c r="M15" s="141"/>
      <c r="N15" s="141"/>
      <c r="O15" s="58"/>
      <c r="P15" s="58"/>
      <c r="Q15" s="58"/>
      <c r="R15" s="58"/>
      <c r="S15" s="58"/>
      <c r="T15" s="58"/>
      <c r="U15" s="58"/>
      <c r="V15" s="63"/>
    </row>
    <row r="16" spans="1:22" ht="18">
      <c r="A16" s="59"/>
      <c r="B16" s="135" t="s">
        <v>53</v>
      </c>
      <c r="C16" s="135"/>
      <c r="D16" s="135"/>
      <c r="E16" s="135"/>
      <c r="F16" s="135"/>
      <c r="G16" s="135"/>
      <c r="H16" s="135"/>
      <c r="I16" s="60">
        <f>'AA'!S24</f>
        <v>0</v>
      </c>
      <c r="J16" s="60"/>
      <c r="M16" s="64"/>
      <c r="N16" s="137"/>
      <c r="O16" s="137"/>
      <c r="P16" s="137"/>
      <c r="Q16" s="137"/>
      <c r="R16" s="137"/>
      <c r="S16" s="137"/>
      <c r="T16" s="61"/>
      <c r="U16" s="61"/>
      <c r="V16" s="62"/>
    </row>
    <row r="17" spans="1:22" ht="18">
      <c r="A17" s="59" t="s">
        <v>54</v>
      </c>
      <c r="B17" s="135" t="s">
        <v>68</v>
      </c>
      <c r="C17" s="135"/>
      <c r="D17" s="135"/>
      <c r="E17" s="135"/>
      <c r="F17" s="135"/>
      <c r="G17" s="135"/>
      <c r="H17" s="135"/>
      <c r="I17" s="60">
        <f>I14+I15+I16</f>
        <v>2400</v>
      </c>
      <c r="J17" s="60">
        <f>I17</f>
        <v>2400</v>
      </c>
      <c r="M17" s="64"/>
      <c r="N17" s="137"/>
      <c r="O17" s="137"/>
      <c r="P17" s="137"/>
      <c r="Q17" s="137"/>
      <c r="R17" s="137"/>
      <c r="S17" s="137"/>
      <c r="T17" s="61"/>
      <c r="U17" s="61"/>
      <c r="V17" s="62"/>
    </row>
    <row r="18" spans="1:22" ht="18">
      <c r="A18" s="59" t="s">
        <v>55</v>
      </c>
      <c r="B18" s="135" t="s">
        <v>69</v>
      </c>
      <c r="C18" s="135"/>
      <c r="D18" s="135"/>
      <c r="E18" s="135"/>
      <c r="F18" s="135"/>
      <c r="G18" s="135"/>
      <c r="H18" s="135"/>
      <c r="I18" s="60"/>
      <c r="J18" s="60">
        <f>J12-J17</f>
        <v>321879.6</v>
      </c>
      <c r="M18" s="64"/>
      <c r="N18" s="137"/>
      <c r="O18" s="137"/>
      <c r="P18" s="137"/>
      <c r="Q18" s="137"/>
      <c r="R18" s="137"/>
      <c r="S18" s="137"/>
      <c r="T18" s="61"/>
      <c r="U18" s="61"/>
      <c r="V18" s="62"/>
    </row>
    <row r="19" spans="1:22" ht="18">
      <c r="A19" s="59" t="s">
        <v>56</v>
      </c>
      <c r="B19" s="135" t="s">
        <v>70</v>
      </c>
      <c r="C19" s="135"/>
      <c r="D19" s="135"/>
      <c r="E19" s="135"/>
      <c r="F19" s="135"/>
      <c r="G19" s="135"/>
      <c r="H19" s="135"/>
      <c r="I19" s="60"/>
      <c r="J19" s="60"/>
      <c r="M19" s="64"/>
      <c r="N19" s="137"/>
      <c r="O19" s="137"/>
      <c r="P19" s="137"/>
      <c r="Q19" s="137"/>
      <c r="R19" s="137"/>
      <c r="S19" s="137"/>
      <c r="T19" s="61"/>
      <c r="U19" s="61"/>
      <c r="V19" s="62"/>
    </row>
    <row r="20" spans="1:22" ht="18">
      <c r="A20" s="59"/>
      <c r="B20" s="135" t="s">
        <v>57</v>
      </c>
      <c r="C20" s="135"/>
      <c r="D20" s="135"/>
      <c r="E20" s="135"/>
      <c r="F20" s="135"/>
      <c r="G20" s="135"/>
      <c r="H20" s="135"/>
      <c r="I20" s="93">
        <v>0</v>
      </c>
      <c r="J20" s="60"/>
      <c r="M20" s="58"/>
      <c r="N20" s="137"/>
      <c r="O20" s="137"/>
      <c r="P20" s="137"/>
      <c r="Q20" s="137"/>
      <c r="R20" s="137"/>
      <c r="S20" s="137"/>
      <c r="T20" s="58"/>
      <c r="U20" s="58"/>
      <c r="V20" s="63"/>
    </row>
    <row r="21" spans="1:22" ht="18">
      <c r="A21" s="59"/>
      <c r="B21" s="135" t="s">
        <v>58</v>
      </c>
      <c r="C21" s="135"/>
      <c r="D21" s="135"/>
      <c r="E21" s="135"/>
      <c r="F21" s="135"/>
      <c r="G21" s="135"/>
      <c r="H21" s="135"/>
      <c r="I21" s="93">
        <v>0</v>
      </c>
      <c r="J21" s="60"/>
      <c r="M21" s="58"/>
      <c r="N21" s="137"/>
      <c r="O21" s="137"/>
      <c r="P21" s="137"/>
      <c r="Q21" s="137"/>
      <c r="R21" s="137"/>
      <c r="S21" s="137"/>
      <c r="T21" s="58"/>
      <c r="U21" s="58"/>
      <c r="V21" s="63"/>
    </row>
    <row r="22" spans="1:22" ht="18">
      <c r="A22" s="59"/>
      <c r="B22" s="135" t="s">
        <v>59</v>
      </c>
      <c r="C22" s="135"/>
      <c r="D22" s="135"/>
      <c r="E22" s="135"/>
      <c r="F22" s="135"/>
      <c r="G22" s="135"/>
      <c r="H22" s="135"/>
      <c r="I22" s="93">
        <v>0</v>
      </c>
      <c r="J22" s="60"/>
      <c r="M22" s="94"/>
      <c r="N22" s="137"/>
      <c r="O22" s="137"/>
      <c r="P22" s="137"/>
      <c r="Q22" s="137"/>
      <c r="R22" s="137"/>
      <c r="S22" s="137"/>
      <c r="T22" s="61"/>
      <c r="U22" s="61"/>
      <c r="V22" s="62"/>
    </row>
    <row r="23" spans="1:22" ht="18">
      <c r="A23" s="59"/>
      <c r="B23" s="135" t="s">
        <v>60</v>
      </c>
      <c r="C23" s="135"/>
      <c r="D23" s="135"/>
      <c r="E23" s="135"/>
      <c r="F23" s="135"/>
      <c r="G23" s="135"/>
      <c r="H23" s="135"/>
      <c r="I23" s="93"/>
      <c r="J23" s="60"/>
      <c r="M23" s="64"/>
      <c r="N23" s="137"/>
      <c r="O23" s="137"/>
      <c r="P23" s="137"/>
      <c r="Q23" s="137"/>
      <c r="R23" s="137"/>
      <c r="S23" s="137"/>
      <c r="T23" s="61"/>
      <c r="U23" s="61"/>
      <c r="V23" s="62"/>
    </row>
    <row r="24" spans="1:22" ht="18">
      <c r="A24" s="59"/>
      <c r="B24" s="135" t="s">
        <v>61</v>
      </c>
      <c r="C24" s="135"/>
      <c r="D24" s="135"/>
      <c r="E24" s="135"/>
      <c r="F24" s="135"/>
      <c r="G24" s="135"/>
      <c r="H24" s="135"/>
      <c r="I24" s="93">
        <v>0</v>
      </c>
      <c r="J24" s="60"/>
      <c r="M24" s="64"/>
      <c r="N24" s="137"/>
      <c r="O24" s="137"/>
      <c r="P24" s="137"/>
      <c r="Q24" s="137"/>
      <c r="R24" s="137"/>
      <c r="S24" s="137"/>
      <c r="T24" s="61"/>
      <c r="U24" s="64"/>
      <c r="V24" s="63"/>
    </row>
    <row r="25" spans="1:22" ht="18">
      <c r="A25" s="59" t="s">
        <v>62</v>
      </c>
      <c r="B25" s="135" t="s">
        <v>65</v>
      </c>
      <c r="C25" s="135"/>
      <c r="D25" s="135"/>
      <c r="E25" s="135"/>
      <c r="F25" s="135"/>
      <c r="G25" s="135"/>
      <c r="H25" s="135"/>
      <c r="I25" s="60">
        <f>I20+I21+I22+I23+I24</f>
        <v>0</v>
      </c>
      <c r="J25" s="60">
        <f>I25</f>
        <v>0</v>
      </c>
      <c r="M25" s="64"/>
      <c r="N25" s="146"/>
      <c r="O25" s="146"/>
      <c r="P25" s="146"/>
      <c r="Q25" s="146"/>
      <c r="R25" s="146"/>
      <c r="S25" s="146"/>
      <c r="T25" s="61"/>
      <c r="U25" s="61"/>
      <c r="V25" s="62"/>
    </row>
    <row r="26" spans="1:22" ht="18">
      <c r="A26" s="59" t="s">
        <v>63</v>
      </c>
      <c r="B26" s="135" t="s">
        <v>64</v>
      </c>
      <c r="C26" s="135"/>
      <c r="D26" s="135"/>
      <c r="E26" s="135"/>
      <c r="F26" s="135"/>
      <c r="G26" s="135"/>
      <c r="H26" s="135"/>
      <c r="I26" s="60"/>
      <c r="J26" s="60">
        <f>J18-J25</f>
        <v>321879.6</v>
      </c>
      <c r="M26" s="64"/>
      <c r="N26" s="137"/>
      <c r="O26" s="137"/>
      <c r="P26" s="137"/>
      <c r="Q26" s="137"/>
      <c r="R26" s="137"/>
      <c r="S26" s="137"/>
      <c r="T26" s="61"/>
      <c r="U26" s="61"/>
      <c r="V26" s="62"/>
    </row>
    <row r="27" spans="1:22" ht="18">
      <c r="A27" s="59" t="s">
        <v>71</v>
      </c>
      <c r="B27" s="135" t="s">
        <v>72</v>
      </c>
      <c r="C27" s="135"/>
      <c r="D27" s="135"/>
      <c r="E27" s="135"/>
      <c r="F27" s="135"/>
      <c r="G27" s="135"/>
      <c r="H27" s="135"/>
      <c r="I27" s="60"/>
      <c r="J27" s="60"/>
      <c r="M27" s="64"/>
      <c r="N27" s="137"/>
      <c r="O27" s="137"/>
      <c r="P27" s="137"/>
      <c r="Q27" s="137"/>
      <c r="R27" s="137"/>
      <c r="S27" s="137"/>
      <c r="T27" s="61"/>
      <c r="U27" s="61"/>
      <c r="V27" s="62"/>
    </row>
    <row r="28" spans="1:22" ht="18">
      <c r="A28" s="59"/>
      <c r="B28" s="134" t="s">
        <v>75</v>
      </c>
      <c r="C28" s="134"/>
      <c r="D28" s="134"/>
      <c r="E28" s="134"/>
      <c r="F28" s="134"/>
      <c r="G28" s="134"/>
      <c r="H28" s="134"/>
      <c r="I28" s="60">
        <f>'AA'!M24</f>
        <v>48000</v>
      </c>
      <c r="J28" s="60"/>
      <c r="M28" s="64"/>
      <c r="N28" s="137"/>
      <c r="O28" s="137"/>
      <c r="P28" s="137"/>
      <c r="Q28" s="137"/>
      <c r="R28" s="137"/>
      <c r="S28" s="137"/>
      <c r="T28" s="61"/>
      <c r="U28" s="61"/>
      <c r="V28" s="62"/>
    </row>
    <row r="29" spans="1:22" ht="18">
      <c r="A29" s="59"/>
      <c r="B29" s="134" t="s">
        <v>74</v>
      </c>
      <c r="C29" s="134"/>
      <c r="D29" s="134"/>
      <c r="E29" s="134"/>
      <c r="F29" s="134"/>
      <c r="G29" s="134"/>
      <c r="H29" s="134"/>
      <c r="I29" s="60">
        <f>'AA'!N24</f>
        <v>1200</v>
      </c>
      <c r="J29" s="60"/>
      <c r="M29" s="64"/>
      <c r="N29" s="137"/>
      <c r="O29" s="137"/>
      <c r="P29" s="137"/>
      <c r="Q29" s="137"/>
      <c r="R29" s="137"/>
      <c r="S29" s="137"/>
      <c r="T29" s="61"/>
      <c r="U29" s="61"/>
      <c r="V29" s="62"/>
    </row>
    <row r="30" spans="1:22" ht="18">
      <c r="A30" s="59"/>
      <c r="B30" s="134" t="s">
        <v>73</v>
      </c>
      <c r="C30" s="134"/>
      <c r="D30" s="134"/>
      <c r="E30" s="134"/>
      <c r="F30" s="134"/>
      <c r="G30" s="134"/>
      <c r="H30" s="134"/>
      <c r="I30" s="60">
        <f>'AA'!Q24</f>
        <v>32760</v>
      </c>
      <c r="J30" s="60"/>
      <c r="M30" s="64"/>
      <c r="N30" s="137"/>
      <c r="O30" s="137"/>
      <c r="P30" s="137"/>
      <c r="Q30" s="137"/>
      <c r="R30" s="137"/>
      <c r="S30" s="137"/>
      <c r="T30" s="61"/>
      <c r="U30" s="61"/>
      <c r="V30" s="62"/>
    </row>
    <row r="31" spans="1:22" ht="18">
      <c r="A31" s="59"/>
      <c r="B31" s="134" t="s">
        <v>76</v>
      </c>
      <c r="C31" s="134"/>
      <c r="D31" s="134"/>
      <c r="E31" s="134"/>
      <c r="F31" s="134"/>
      <c r="G31" s="134"/>
      <c r="H31" s="134"/>
      <c r="I31" s="60">
        <f>'AA'!P24</f>
        <v>6594</v>
      </c>
      <c r="J31" s="60"/>
      <c r="M31" s="64"/>
      <c r="N31" s="137"/>
      <c r="O31" s="137"/>
      <c r="P31" s="137"/>
      <c r="Q31" s="137"/>
      <c r="R31" s="137"/>
      <c r="S31" s="137"/>
      <c r="T31" s="58"/>
      <c r="U31" s="64"/>
      <c r="V31" s="63"/>
    </row>
    <row r="32" spans="1:22" ht="18">
      <c r="A32" s="59"/>
      <c r="B32" s="134" t="s">
        <v>77</v>
      </c>
      <c r="C32" s="134"/>
      <c r="D32" s="134"/>
      <c r="E32" s="134"/>
      <c r="F32" s="134"/>
      <c r="G32" s="134"/>
      <c r="H32" s="134"/>
      <c r="I32" s="60">
        <f>'AA'!R24</f>
        <v>0</v>
      </c>
      <c r="J32" s="60"/>
      <c r="M32" s="64"/>
      <c r="N32" s="65"/>
      <c r="O32" s="65"/>
      <c r="P32" s="65"/>
      <c r="Q32" s="65"/>
      <c r="R32" s="65"/>
      <c r="S32" s="65"/>
      <c r="T32" s="61"/>
      <c r="U32" s="61"/>
      <c r="V32" s="62"/>
    </row>
    <row r="33" spans="1:22" ht="18">
      <c r="A33" s="59"/>
      <c r="B33" s="134" t="s">
        <v>78</v>
      </c>
      <c r="C33" s="134"/>
      <c r="D33" s="134"/>
      <c r="E33" s="134"/>
      <c r="F33" s="134"/>
      <c r="G33" s="134"/>
      <c r="H33" s="134"/>
      <c r="I33" s="93">
        <v>0</v>
      </c>
      <c r="J33" s="60"/>
      <c r="M33" s="64"/>
      <c r="N33" s="65"/>
      <c r="O33" s="65"/>
      <c r="P33" s="65"/>
      <c r="Q33" s="65"/>
      <c r="R33" s="65"/>
      <c r="S33" s="65"/>
      <c r="T33" s="61"/>
      <c r="U33" s="61"/>
      <c r="V33" s="62"/>
    </row>
    <row r="34" spans="1:22" ht="18">
      <c r="A34" s="59"/>
      <c r="B34" s="134" t="s">
        <v>79</v>
      </c>
      <c r="C34" s="134"/>
      <c r="D34" s="134"/>
      <c r="E34" s="134"/>
      <c r="F34" s="134"/>
      <c r="G34" s="134"/>
      <c r="H34" s="134"/>
      <c r="I34" s="93">
        <v>0</v>
      </c>
      <c r="J34" s="60"/>
      <c r="M34" s="64"/>
      <c r="N34" s="65"/>
      <c r="O34" s="65"/>
      <c r="P34" s="65"/>
      <c r="Q34" s="65"/>
      <c r="R34" s="65"/>
      <c r="S34" s="65"/>
      <c r="T34" s="61"/>
      <c r="U34" s="61"/>
      <c r="V34" s="62"/>
    </row>
    <row r="35" spans="1:22" ht="18">
      <c r="A35" s="59"/>
      <c r="B35" s="134" t="s">
        <v>80</v>
      </c>
      <c r="C35" s="134"/>
      <c r="D35" s="134"/>
      <c r="E35" s="134"/>
      <c r="F35" s="134"/>
      <c r="G35" s="134"/>
      <c r="H35" s="134"/>
      <c r="I35" s="93">
        <v>0</v>
      </c>
      <c r="J35" s="60"/>
      <c r="M35" s="64"/>
      <c r="N35" s="65"/>
      <c r="O35" s="65"/>
      <c r="P35" s="65"/>
      <c r="Q35" s="65"/>
      <c r="R35" s="65"/>
      <c r="S35" s="65"/>
      <c r="T35" s="61"/>
      <c r="U35" s="61"/>
      <c r="V35" s="62"/>
    </row>
    <row r="36" spans="1:22" ht="18">
      <c r="A36" s="59"/>
      <c r="B36" s="134" t="s">
        <v>81</v>
      </c>
      <c r="C36" s="134"/>
      <c r="D36" s="134"/>
      <c r="E36" s="134"/>
      <c r="F36" s="134"/>
      <c r="G36" s="134"/>
      <c r="H36" s="134"/>
      <c r="I36" s="93">
        <v>0</v>
      </c>
      <c r="J36" s="60"/>
      <c r="M36" s="64"/>
      <c r="N36" s="65"/>
      <c r="O36" s="65"/>
      <c r="P36" s="65"/>
      <c r="Q36" s="65"/>
      <c r="R36" s="65"/>
      <c r="S36" s="65"/>
      <c r="T36" s="61"/>
      <c r="U36" s="61"/>
      <c r="V36" s="62"/>
    </row>
    <row r="37" spans="1:22" ht="18">
      <c r="A37" s="59"/>
      <c r="B37" s="134" t="s">
        <v>82</v>
      </c>
      <c r="C37" s="134"/>
      <c r="D37" s="134"/>
      <c r="E37" s="134"/>
      <c r="F37" s="134"/>
      <c r="G37" s="134"/>
      <c r="H37" s="134"/>
      <c r="I37" s="93">
        <v>0</v>
      </c>
      <c r="J37" s="60"/>
      <c r="M37" s="64"/>
      <c r="N37" s="65"/>
      <c r="O37" s="65"/>
      <c r="P37" s="65"/>
      <c r="Q37" s="65"/>
      <c r="R37" s="65"/>
      <c r="S37" s="65"/>
      <c r="T37" s="61"/>
      <c r="U37" s="61"/>
      <c r="V37" s="62"/>
    </row>
    <row r="38" spans="1:22" ht="18">
      <c r="A38" s="59"/>
      <c r="B38" s="134" t="s">
        <v>83</v>
      </c>
      <c r="C38" s="134"/>
      <c r="D38" s="134"/>
      <c r="E38" s="134"/>
      <c r="F38" s="134"/>
      <c r="G38" s="134"/>
      <c r="H38" s="134"/>
      <c r="I38" s="93">
        <v>0</v>
      </c>
      <c r="J38" s="60"/>
      <c r="M38" s="64"/>
      <c r="N38" s="65"/>
      <c r="O38" s="65"/>
      <c r="P38" s="65"/>
      <c r="Q38" s="65"/>
      <c r="R38" s="65"/>
      <c r="S38" s="65"/>
      <c r="T38" s="61"/>
      <c r="U38" s="61"/>
      <c r="V38" s="62"/>
    </row>
    <row r="39" spans="1:22" ht="18">
      <c r="A39" s="59"/>
      <c r="B39" s="134" t="s">
        <v>84</v>
      </c>
      <c r="C39" s="134"/>
      <c r="D39" s="134"/>
      <c r="E39" s="134"/>
      <c r="F39" s="134"/>
      <c r="G39" s="134"/>
      <c r="H39" s="134"/>
      <c r="I39" s="93">
        <v>0</v>
      </c>
      <c r="J39" s="60"/>
      <c r="M39" s="64"/>
      <c r="N39" s="65"/>
      <c r="O39" s="65"/>
      <c r="P39" s="65"/>
      <c r="Q39" s="65"/>
      <c r="R39" s="65"/>
      <c r="S39" s="65"/>
      <c r="T39" s="61"/>
      <c r="U39" s="61"/>
      <c r="V39" s="62"/>
    </row>
    <row r="40" spans="1:22" ht="18">
      <c r="A40" s="59"/>
      <c r="B40" s="134" t="s">
        <v>85</v>
      </c>
      <c r="C40" s="134"/>
      <c r="D40" s="134"/>
      <c r="E40" s="134"/>
      <c r="F40" s="134"/>
      <c r="G40" s="134"/>
      <c r="H40" s="134"/>
      <c r="I40" s="93">
        <v>0</v>
      </c>
      <c r="J40" s="60"/>
      <c r="M40" s="64"/>
      <c r="N40" s="65"/>
      <c r="O40" s="65"/>
      <c r="P40" s="65"/>
      <c r="Q40" s="65"/>
      <c r="R40" s="65"/>
      <c r="S40" s="65"/>
      <c r="T40" s="61"/>
      <c r="U40" s="61"/>
      <c r="V40" s="62"/>
    </row>
    <row r="41" spans="1:22" ht="18">
      <c r="A41" s="59"/>
      <c r="B41" s="134" t="s">
        <v>86</v>
      </c>
      <c r="C41" s="134"/>
      <c r="D41" s="134"/>
      <c r="E41" s="134"/>
      <c r="F41" s="134"/>
      <c r="G41" s="134"/>
      <c r="H41" s="134"/>
      <c r="I41" s="93">
        <v>0</v>
      </c>
      <c r="J41" s="60"/>
      <c r="M41" s="64"/>
      <c r="N41" s="65"/>
      <c r="O41" s="65"/>
      <c r="P41" s="65"/>
      <c r="Q41" s="65"/>
      <c r="R41" s="65"/>
      <c r="S41" s="65"/>
      <c r="T41" s="61"/>
      <c r="U41" s="61"/>
      <c r="V41" s="62"/>
    </row>
    <row r="42" spans="1:22" ht="18">
      <c r="A42" s="59" t="s">
        <v>87</v>
      </c>
      <c r="B42" s="135" t="s">
        <v>88</v>
      </c>
      <c r="C42" s="135"/>
      <c r="D42" s="135"/>
      <c r="E42" s="135"/>
      <c r="F42" s="135"/>
      <c r="G42" s="135"/>
      <c r="H42" s="135"/>
      <c r="I42" s="60">
        <f>SUM(I28:I41)</f>
        <v>88554</v>
      </c>
      <c r="J42" s="66">
        <f>IF(I42&gt;100000,100000,IF(I42&lt;100000,I42))</f>
        <v>88554</v>
      </c>
      <c r="M42" s="64"/>
      <c r="N42" s="65"/>
      <c r="O42" s="65"/>
      <c r="P42" s="65"/>
      <c r="Q42" s="65"/>
      <c r="R42" s="65"/>
      <c r="S42" s="65"/>
      <c r="T42" s="61"/>
      <c r="U42" s="61"/>
      <c r="V42" s="62"/>
    </row>
    <row r="43" spans="1:22" ht="18">
      <c r="A43" s="59" t="s">
        <v>89</v>
      </c>
      <c r="B43" s="135" t="s">
        <v>121</v>
      </c>
      <c r="C43" s="135"/>
      <c r="D43" s="135"/>
      <c r="E43" s="135"/>
      <c r="F43" s="135"/>
      <c r="G43" s="135"/>
      <c r="H43" s="135"/>
      <c r="I43" s="60"/>
      <c r="J43" s="60">
        <f>J25+J42</f>
        <v>88554</v>
      </c>
      <c r="M43" s="64"/>
      <c r="N43" s="65"/>
      <c r="O43" s="65"/>
      <c r="P43" s="65"/>
      <c r="Q43" s="65"/>
      <c r="R43" s="65"/>
      <c r="S43" s="65"/>
      <c r="T43" s="61"/>
      <c r="U43" s="61"/>
      <c r="V43" s="62"/>
    </row>
    <row r="44" spans="1:22" ht="18">
      <c r="A44" s="59" t="s">
        <v>90</v>
      </c>
      <c r="B44" s="135" t="s">
        <v>122</v>
      </c>
      <c r="C44" s="135"/>
      <c r="D44" s="135"/>
      <c r="E44" s="135"/>
      <c r="F44" s="135"/>
      <c r="G44" s="135"/>
      <c r="H44" s="135"/>
      <c r="I44" s="60"/>
      <c r="J44" s="60">
        <f>J26-J42</f>
        <v>233325.59999999998</v>
      </c>
      <c r="M44" s="64"/>
      <c r="N44" s="65"/>
      <c r="O44" s="65"/>
      <c r="P44" s="65"/>
      <c r="Q44" s="65"/>
      <c r="R44" s="65"/>
      <c r="S44" s="65"/>
      <c r="T44" s="61"/>
      <c r="U44" s="61"/>
      <c r="V44" s="62"/>
    </row>
    <row r="45" spans="1:22" ht="18">
      <c r="A45" s="59" t="s">
        <v>91</v>
      </c>
      <c r="B45" s="135" t="s">
        <v>92</v>
      </c>
      <c r="C45" s="135"/>
      <c r="D45" s="135"/>
      <c r="E45" s="135"/>
      <c r="F45" s="135"/>
      <c r="G45" s="135"/>
      <c r="H45" s="135"/>
      <c r="I45" s="60"/>
      <c r="J45" s="60">
        <f>CEILING(INT(J44+0.5),10)</f>
        <v>233330</v>
      </c>
      <c r="M45" s="64"/>
      <c r="N45" s="137"/>
      <c r="O45" s="137"/>
      <c r="P45" s="137"/>
      <c r="Q45" s="137"/>
      <c r="R45" s="137"/>
      <c r="S45" s="137"/>
      <c r="T45" s="61"/>
      <c r="U45" s="61"/>
      <c r="V45" s="62"/>
    </row>
    <row r="46" spans="1:22" ht="18">
      <c r="A46" s="67"/>
      <c r="B46" s="136"/>
      <c r="C46" s="136"/>
      <c r="D46" s="136"/>
      <c r="E46" s="136"/>
      <c r="F46" s="136"/>
      <c r="G46" s="136"/>
      <c r="H46" s="136"/>
      <c r="I46" s="68"/>
      <c r="J46" s="68"/>
      <c r="M46" s="64"/>
      <c r="N46" s="137"/>
      <c r="O46" s="137"/>
      <c r="P46" s="137"/>
      <c r="Q46" s="137"/>
      <c r="R46" s="137"/>
      <c r="S46" s="137"/>
      <c r="T46" s="61"/>
      <c r="U46" s="61"/>
      <c r="V46" s="62"/>
    </row>
    <row r="47" spans="1:22" ht="18">
      <c r="A47" s="67"/>
      <c r="B47" s="136"/>
      <c r="C47" s="136"/>
      <c r="D47" s="136"/>
      <c r="E47" s="136"/>
      <c r="F47" s="136"/>
      <c r="G47" s="136"/>
      <c r="H47" s="136"/>
      <c r="I47" s="68"/>
      <c r="J47" s="68"/>
      <c r="M47" s="64"/>
      <c r="N47" s="137"/>
      <c r="O47" s="137"/>
      <c r="P47" s="137"/>
      <c r="Q47" s="137"/>
      <c r="R47" s="137"/>
      <c r="S47" s="137"/>
      <c r="T47" s="61"/>
      <c r="U47" s="61"/>
      <c r="V47" s="62"/>
    </row>
    <row r="48" spans="1:22" ht="18">
      <c r="A48" s="67"/>
      <c r="B48" s="136"/>
      <c r="C48" s="136"/>
      <c r="D48" s="136"/>
      <c r="E48" s="136"/>
      <c r="F48" s="136"/>
      <c r="G48" s="136"/>
      <c r="H48" s="136"/>
      <c r="I48" s="68"/>
      <c r="J48" s="68"/>
      <c r="M48" s="64"/>
      <c r="N48" s="137"/>
      <c r="O48" s="137"/>
      <c r="P48" s="137"/>
      <c r="Q48" s="137"/>
      <c r="R48" s="137"/>
      <c r="S48" s="137"/>
      <c r="T48" s="61"/>
      <c r="U48" s="61"/>
      <c r="V48" s="69"/>
    </row>
    <row r="49" spans="1:10" ht="18">
      <c r="A49" s="67"/>
      <c r="B49" s="133"/>
      <c r="C49" s="133"/>
      <c r="D49" s="133"/>
      <c r="E49" s="133"/>
      <c r="F49" s="133"/>
      <c r="G49" s="133"/>
      <c r="H49" s="133"/>
      <c r="I49" s="70"/>
      <c r="J49" s="70"/>
    </row>
  </sheetData>
  <sheetProtection password="EAEB" sheet="1"/>
  <mergeCells count="79">
    <mergeCell ref="A2:J2"/>
    <mergeCell ref="A3:J3"/>
    <mergeCell ref="C8:F8"/>
    <mergeCell ref="C7:F7"/>
    <mergeCell ref="C6:F6"/>
    <mergeCell ref="C5:F5"/>
    <mergeCell ref="G5:J5"/>
    <mergeCell ref="A4:J4"/>
    <mergeCell ref="A5:B5"/>
    <mergeCell ref="A6:B6"/>
    <mergeCell ref="N48:S48"/>
    <mergeCell ref="N45:S45"/>
    <mergeCell ref="N46:S46"/>
    <mergeCell ref="N47:S47"/>
    <mergeCell ref="Q14:S14"/>
    <mergeCell ref="M15:N15"/>
    <mergeCell ref="N24:S24"/>
    <mergeCell ref="N31:S31"/>
    <mergeCell ref="N29:S29"/>
    <mergeCell ref="N30:S30"/>
    <mergeCell ref="G6:J6"/>
    <mergeCell ref="G7:J7"/>
    <mergeCell ref="G8:J8"/>
    <mergeCell ref="N26:S26"/>
    <mergeCell ref="N27:S27"/>
    <mergeCell ref="N28:S28"/>
    <mergeCell ref="N20:S20"/>
    <mergeCell ref="N19:S19"/>
    <mergeCell ref="N21:S21"/>
    <mergeCell ref="N25:S25"/>
    <mergeCell ref="A7:B7"/>
    <mergeCell ref="A8:B8"/>
    <mergeCell ref="M11:N11"/>
    <mergeCell ref="M12:S12"/>
    <mergeCell ref="N18:S18"/>
    <mergeCell ref="M13:S13"/>
    <mergeCell ref="B17:H17"/>
    <mergeCell ref="B18:H18"/>
    <mergeCell ref="N22:S22"/>
    <mergeCell ref="N23:S23"/>
    <mergeCell ref="N16:S16"/>
    <mergeCell ref="N17:S17"/>
    <mergeCell ref="B11:H11"/>
    <mergeCell ref="B12:H12"/>
    <mergeCell ref="B13:H13"/>
    <mergeCell ref="B14:H14"/>
    <mergeCell ref="B15:H15"/>
    <mergeCell ref="B16:H16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7:H47"/>
    <mergeCell ref="B48:H48"/>
    <mergeCell ref="B49:H49"/>
    <mergeCell ref="B41:H41"/>
    <mergeCell ref="B42:H42"/>
    <mergeCell ref="B43:H43"/>
    <mergeCell ref="B44:H44"/>
    <mergeCell ref="B45:H45"/>
    <mergeCell ref="B46:H46"/>
  </mergeCells>
  <printOptions horizontalCentered="1"/>
  <pageMargins left="0.25" right="0.25" top="0.25" bottom="0.25" header="0" footer="0"/>
  <pageSetup fitToHeight="1" fitToWidth="1" horizontalDpi="600" verticalDpi="600" orientation="portrait" paperSize="5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3:M39"/>
  <sheetViews>
    <sheetView zoomScale="115" zoomScaleNormal="115" zoomScalePageLayoutView="0" workbookViewId="0" topLeftCell="A28">
      <selection activeCell="F27" sqref="F27:J27"/>
    </sheetView>
  </sheetViews>
  <sheetFormatPr defaultColWidth="9.140625" defaultRowHeight="23.25" customHeight="1"/>
  <cols>
    <col min="1" max="2" width="9.140625" style="1" customWidth="1"/>
    <col min="3" max="3" width="14.57421875" style="1" customWidth="1"/>
    <col min="4" max="4" width="12.7109375" style="1" customWidth="1"/>
    <col min="5" max="5" width="19.8515625" style="1" customWidth="1"/>
    <col min="6" max="6" width="9.140625" style="1" customWidth="1"/>
    <col min="7" max="7" width="12.00390625" style="1" customWidth="1"/>
    <col min="8" max="8" width="9.140625" style="1" customWidth="1"/>
    <col min="9" max="9" width="14.421875" style="1" customWidth="1"/>
    <col min="10" max="10" width="12.7109375" style="1" customWidth="1"/>
    <col min="11" max="16384" width="9.140625" style="1" customWidth="1"/>
  </cols>
  <sheetData>
    <row r="3" spans="2:10" ht="23.25" customHeight="1">
      <c r="B3" s="71" t="s">
        <v>93</v>
      </c>
      <c r="C3" s="134" t="s">
        <v>94</v>
      </c>
      <c r="D3" s="134"/>
      <c r="E3" s="134"/>
      <c r="F3" s="134"/>
      <c r="G3" s="134"/>
      <c r="H3" s="134"/>
      <c r="I3" s="72">
        <f>'BB'!J45</f>
        <v>233330</v>
      </c>
      <c r="J3" s="73"/>
    </row>
    <row r="4" spans="2:10" ht="23.25" customHeight="1">
      <c r="B4" s="74"/>
      <c r="C4" s="164" t="s">
        <v>14</v>
      </c>
      <c r="D4" s="164"/>
      <c r="E4" s="164"/>
      <c r="F4" s="21" t="s">
        <v>95</v>
      </c>
      <c r="G4" s="21" t="s">
        <v>15</v>
      </c>
      <c r="H4" s="21" t="s">
        <v>96</v>
      </c>
      <c r="I4" s="74"/>
      <c r="J4" s="73"/>
    </row>
    <row r="5" spans="2:10" ht="23.25" customHeight="1">
      <c r="B5" s="27">
        <v>1</v>
      </c>
      <c r="C5" s="153" t="s">
        <v>151</v>
      </c>
      <c r="D5" s="153"/>
      <c r="E5" s="153"/>
      <c r="F5" s="75">
        <v>0</v>
      </c>
      <c r="G5" s="27">
        <v>200000</v>
      </c>
      <c r="H5" s="76">
        <f>F5*G5</f>
        <v>0</v>
      </c>
      <c r="I5" s="21"/>
      <c r="J5" s="73"/>
    </row>
    <row r="6" spans="2:10" ht="23.25" customHeight="1">
      <c r="B6" s="27">
        <v>2</v>
      </c>
      <c r="C6" s="153" t="s">
        <v>150</v>
      </c>
      <c r="D6" s="153"/>
      <c r="E6" s="153"/>
      <c r="F6" s="77" t="s">
        <v>16</v>
      </c>
      <c r="G6" s="66">
        <f>IF(I3&gt;500000,300000,IF(I3&lt;500000,I3-G5))</f>
        <v>33330</v>
      </c>
      <c r="H6" s="27">
        <f>G6*10%</f>
        <v>3333</v>
      </c>
      <c r="I6" s="21"/>
      <c r="J6" s="73"/>
    </row>
    <row r="7" spans="2:10" ht="23.25" customHeight="1">
      <c r="B7" s="27">
        <v>3</v>
      </c>
      <c r="C7" s="153" t="s">
        <v>97</v>
      </c>
      <c r="D7" s="153"/>
      <c r="E7" s="153"/>
      <c r="F7" s="77" t="s">
        <v>17</v>
      </c>
      <c r="G7" s="66">
        <f>IF(I3&gt;500000,I3-500000,IF(I3&lt;500000,0))</f>
        <v>0</v>
      </c>
      <c r="H7" s="76">
        <f>G7*20%</f>
        <v>0</v>
      </c>
      <c r="I7" s="21"/>
      <c r="J7" s="73"/>
    </row>
    <row r="8" spans="2:10" ht="23.25" customHeight="1">
      <c r="B8" s="27">
        <v>4</v>
      </c>
      <c r="C8" s="153" t="s">
        <v>98</v>
      </c>
      <c r="D8" s="153"/>
      <c r="E8" s="153"/>
      <c r="F8" s="77" t="s">
        <v>18</v>
      </c>
      <c r="G8" s="66">
        <f>IF(I4&gt;1000000,I3-1000000,IF(I3&lt;1000000,0))</f>
        <v>0</v>
      </c>
      <c r="H8" s="76">
        <f>G8*30%</f>
        <v>0</v>
      </c>
      <c r="I8" s="21"/>
      <c r="J8" s="73"/>
    </row>
    <row r="9" spans="2:10" ht="23.25" customHeight="1">
      <c r="B9" s="71"/>
      <c r="C9" s="165" t="s">
        <v>99</v>
      </c>
      <c r="D9" s="165"/>
      <c r="E9" s="165"/>
      <c r="F9" s="165"/>
      <c r="G9" s="21"/>
      <c r="H9" s="27">
        <f>H5+H6+H7+H8</f>
        <v>3333</v>
      </c>
      <c r="I9" s="27">
        <f>H9</f>
        <v>3333</v>
      </c>
      <c r="J9" s="73"/>
    </row>
    <row r="10" spans="2:10" ht="23.25" customHeight="1">
      <c r="B10" s="71" t="s">
        <v>100</v>
      </c>
      <c r="C10" s="153" t="s">
        <v>152</v>
      </c>
      <c r="D10" s="153"/>
      <c r="E10" s="153"/>
      <c r="F10" s="153"/>
      <c r="G10" s="153"/>
      <c r="H10" s="153"/>
      <c r="I10" s="78">
        <f>IF(I3&lt;500000,I9-2000,IF(I3&gt;500000,I9-0))</f>
        <v>1333</v>
      </c>
      <c r="J10" s="73"/>
    </row>
    <row r="11" spans="2:10" ht="23.25" customHeight="1">
      <c r="B11" s="71" t="s">
        <v>101</v>
      </c>
      <c r="C11" s="153" t="s">
        <v>108</v>
      </c>
      <c r="D11" s="153"/>
      <c r="E11" s="153"/>
      <c r="F11" s="153"/>
      <c r="G11" s="153"/>
      <c r="H11" s="153"/>
      <c r="I11" s="78">
        <f>I10*2%</f>
        <v>26.66</v>
      </c>
      <c r="J11" s="91"/>
    </row>
    <row r="12" spans="2:10" ht="23.25" customHeight="1">
      <c r="B12" s="71" t="s">
        <v>102</v>
      </c>
      <c r="C12" s="153" t="s">
        <v>109</v>
      </c>
      <c r="D12" s="153"/>
      <c r="E12" s="153"/>
      <c r="F12" s="153"/>
      <c r="G12" s="153"/>
      <c r="H12" s="153"/>
      <c r="I12" s="78">
        <f>I10*1%</f>
        <v>13.33</v>
      </c>
      <c r="J12" s="73"/>
    </row>
    <row r="13" spans="2:10" ht="23.25" customHeight="1">
      <c r="B13" s="71" t="s">
        <v>103</v>
      </c>
      <c r="C13" s="153" t="s">
        <v>123</v>
      </c>
      <c r="D13" s="153"/>
      <c r="E13" s="153"/>
      <c r="F13" s="153"/>
      <c r="G13" s="153"/>
      <c r="H13" s="153"/>
      <c r="I13" s="78">
        <f>I10+I11+I12</f>
        <v>1372.99</v>
      </c>
      <c r="J13" s="73"/>
    </row>
    <row r="14" spans="2:13" ht="23.25" customHeight="1">
      <c r="B14" s="71" t="s">
        <v>104</v>
      </c>
      <c r="C14" s="154" t="s">
        <v>154</v>
      </c>
      <c r="D14" s="155"/>
      <c r="E14" s="155"/>
      <c r="F14" s="155"/>
      <c r="G14" s="155"/>
      <c r="H14" s="156"/>
      <c r="I14" s="90">
        <v>0</v>
      </c>
      <c r="J14" s="73"/>
      <c r="K14" s="159" t="s">
        <v>159</v>
      </c>
      <c r="L14" s="160"/>
      <c r="M14" s="160"/>
    </row>
    <row r="15" spans="2:13" ht="23.25" customHeight="1">
      <c r="B15" s="71" t="s">
        <v>105</v>
      </c>
      <c r="C15" s="79" t="s">
        <v>155</v>
      </c>
      <c r="D15" s="80"/>
      <c r="E15" s="80"/>
      <c r="F15" s="80"/>
      <c r="G15" s="80"/>
      <c r="H15" s="81"/>
      <c r="I15" s="78">
        <f>I13-I14</f>
        <v>1372.99</v>
      </c>
      <c r="J15" s="73"/>
      <c r="K15" s="160"/>
      <c r="L15" s="160"/>
      <c r="M15" s="160"/>
    </row>
    <row r="16" spans="2:13" ht="23.25" customHeight="1">
      <c r="B16" s="71" t="s">
        <v>106</v>
      </c>
      <c r="C16" s="153" t="s">
        <v>110</v>
      </c>
      <c r="D16" s="153"/>
      <c r="E16" s="153"/>
      <c r="F16" s="153"/>
      <c r="G16" s="153"/>
      <c r="H16" s="153"/>
      <c r="I16" s="78"/>
      <c r="J16" s="73"/>
      <c r="K16" s="160"/>
      <c r="L16" s="160"/>
      <c r="M16" s="160"/>
    </row>
    <row r="17" spans="2:13" ht="23.25" customHeight="1">
      <c r="B17" s="71"/>
      <c r="C17" s="153" t="s">
        <v>111</v>
      </c>
      <c r="D17" s="153"/>
      <c r="E17" s="153"/>
      <c r="F17" s="153"/>
      <c r="G17" s="153"/>
      <c r="H17" s="153"/>
      <c r="I17" s="78">
        <f>'AA'!V15</f>
        <v>0</v>
      </c>
      <c r="J17" s="73"/>
      <c r="K17" s="160"/>
      <c r="L17" s="160"/>
      <c r="M17" s="160"/>
    </row>
    <row r="18" spans="2:9" ht="23.25" customHeight="1">
      <c r="B18" s="71"/>
      <c r="C18" s="153" t="s">
        <v>112</v>
      </c>
      <c r="D18" s="153"/>
      <c r="E18" s="153"/>
      <c r="F18" s="153"/>
      <c r="G18" s="153"/>
      <c r="H18" s="153"/>
      <c r="I18" s="78">
        <f>'AA'!V16</f>
        <v>0</v>
      </c>
    </row>
    <row r="19" spans="2:9" ht="23.25" customHeight="1">
      <c r="B19" s="71"/>
      <c r="C19" s="153" t="s">
        <v>113</v>
      </c>
      <c r="D19" s="153"/>
      <c r="E19" s="153"/>
      <c r="F19" s="153"/>
      <c r="G19" s="153"/>
      <c r="H19" s="153"/>
      <c r="I19" s="78">
        <f>'AA'!V17</f>
        <v>0</v>
      </c>
    </row>
    <row r="20" spans="2:9" ht="23.25" customHeight="1">
      <c r="B20" s="71"/>
      <c r="C20" s="153" t="s">
        <v>114</v>
      </c>
      <c r="D20" s="153"/>
      <c r="E20" s="153"/>
      <c r="F20" s="153"/>
      <c r="G20" s="153"/>
      <c r="H20" s="153"/>
      <c r="I20" s="78">
        <f>'AA'!V18</f>
        <v>0</v>
      </c>
    </row>
    <row r="21" spans="2:9" ht="23.25" customHeight="1">
      <c r="B21" s="71" t="s">
        <v>107</v>
      </c>
      <c r="C21" s="153" t="s">
        <v>115</v>
      </c>
      <c r="D21" s="153"/>
      <c r="E21" s="153"/>
      <c r="F21" s="153"/>
      <c r="G21" s="153"/>
      <c r="H21" s="153"/>
      <c r="I21" s="78">
        <f>I17+I18+I19+I20</f>
        <v>0</v>
      </c>
    </row>
    <row r="22" spans="2:9" ht="23.25" customHeight="1">
      <c r="B22" s="71" t="s">
        <v>156</v>
      </c>
      <c r="C22" s="153" t="s">
        <v>162</v>
      </c>
      <c r="D22" s="153"/>
      <c r="E22" s="153"/>
      <c r="F22" s="153"/>
      <c r="G22" s="153"/>
      <c r="H22" s="153"/>
      <c r="I22" s="78">
        <f>I15-I21</f>
        <v>1372.99</v>
      </c>
    </row>
    <row r="23" spans="2:9" ht="23.25" customHeight="1">
      <c r="B23" s="71" t="s">
        <v>157</v>
      </c>
      <c r="C23" s="153" t="s">
        <v>116</v>
      </c>
      <c r="D23" s="153"/>
      <c r="E23" s="153"/>
      <c r="F23" s="153"/>
      <c r="G23" s="153"/>
      <c r="H23" s="153"/>
      <c r="I23" s="78">
        <f>I22</f>
        <v>1372.99</v>
      </c>
    </row>
    <row r="26" spans="2:9" ht="23.25" customHeight="1">
      <c r="B26" s="82" t="s">
        <v>160</v>
      </c>
      <c r="C26" s="89"/>
      <c r="D26" s="82"/>
      <c r="E26" s="82" t="s">
        <v>19</v>
      </c>
      <c r="F26" s="157"/>
      <c r="G26" s="157"/>
      <c r="H26" s="157"/>
      <c r="I26" s="157"/>
    </row>
    <row r="27" spans="2:10" ht="23.25" customHeight="1">
      <c r="B27" s="162"/>
      <c r="C27" s="162"/>
      <c r="D27" s="82"/>
      <c r="E27" s="82" t="s">
        <v>27</v>
      </c>
      <c r="F27" s="157" t="str">
        <f>'AA'!D3</f>
        <v>સુનીલકુમાર કનૈયાલાલ દવે </v>
      </c>
      <c r="G27" s="157"/>
      <c r="H27" s="157"/>
      <c r="I27" s="157"/>
      <c r="J27" s="157"/>
    </row>
    <row r="28" spans="2:10" ht="23.25" customHeight="1">
      <c r="B28" s="82" t="s">
        <v>158</v>
      </c>
      <c r="C28" s="92">
        <f ca="1">TODAY()</f>
        <v>38579</v>
      </c>
      <c r="D28" s="82"/>
      <c r="E28" s="82" t="s">
        <v>28</v>
      </c>
      <c r="F28" s="157" t="str">
        <f>'AA'!D4</f>
        <v>મદદનીશ શિક્ષક</v>
      </c>
      <c r="G28" s="157"/>
      <c r="H28" s="157"/>
      <c r="I28" s="157"/>
      <c r="J28" s="157"/>
    </row>
    <row r="29" spans="2:9" ht="23.25" customHeight="1">
      <c r="B29" s="83"/>
      <c r="C29" s="83"/>
      <c r="D29" s="83"/>
      <c r="E29" s="83"/>
      <c r="F29" s="83"/>
      <c r="G29" s="83"/>
      <c r="H29" s="83"/>
      <c r="I29" s="84"/>
    </row>
    <row r="30" spans="2:9" ht="23.25" customHeight="1">
      <c r="B30" s="85"/>
      <c r="C30" s="85"/>
      <c r="D30" s="85"/>
      <c r="E30" s="85"/>
      <c r="F30" s="85"/>
      <c r="G30" s="85"/>
      <c r="H30" s="85"/>
      <c r="I30" s="84"/>
    </row>
    <row r="31" spans="2:9" ht="23.25" customHeight="1">
      <c r="B31" s="85"/>
      <c r="C31" s="86"/>
      <c r="D31" s="85"/>
      <c r="E31" s="158"/>
      <c r="F31" s="158"/>
      <c r="G31" s="85"/>
      <c r="H31" s="85"/>
      <c r="I31" s="84"/>
    </row>
    <row r="32" spans="2:10" ht="23.25" customHeight="1">
      <c r="B32" s="163" t="s">
        <v>119</v>
      </c>
      <c r="C32" s="163"/>
      <c r="D32" s="163"/>
      <c r="E32" s="163"/>
      <c r="F32" s="158" t="s">
        <v>34</v>
      </c>
      <c r="G32" s="158"/>
      <c r="H32" s="158"/>
      <c r="I32" s="158"/>
      <c r="J32" s="158"/>
    </row>
    <row r="33" spans="2:10" ht="23.25" customHeight="1">
      <c r="B33" s="84"/>
      <c r="C33" s="84"/>
      <c r="D33" s="84"/>
      <c r="E33" s="84"/>
      <c r="F33" s="158"/>
      <c r="G33" s="158"/>
      <c r="H33" s="158"/>
      <c r="I33" s="158"/>
      <c r="J33" s="158"/>
    </row>
    <row r="34" spans="2:10" ht="23.25" customHeight="1">
      <c r="B34" s="84"/>
      <c r="C34" s="84"/>
      <c r="D34" s="84"/>
      <c r="E34" s="84"/>
      <c r="F34" s="158"/>
      <c r="G34" s="158"/>
      <c r="H34" s="158"/>
      <c r="I34" s="158"/>
      <c r="J34" s="158"/>
    </row>
    <row r="35" spans="2:10" ht="23.25" customHeight="1">
      <c r="B35" s="84"/>
      <c r="C35" s="84"/>
      <c r="D35" s="161" t="s">
        <v>117</v>
      </c>
      <c r="E35" s="161"/>
      <c r="F35" s="161"/>
      <c r="G35" s="161"/>
      <c r="H35" s="161"/>
      <c r="I35" s="161"/>
      <c r="J35" s="87"/>
    </row>
    <row r="36" spans="2:10" ht="23.25" customHeight="1">
      <c r="B36" s="84"/>
      <c r="C36" s="84"/>
      <c r="D36" s="158" t="s">
        <v>118</v>
      </c>
      <c r="E36" s="158"/>
      <c r="F36" s="161" t="str">
        <f>'BB'!C8</f>
        <v>તાલુકા વિકાસ અધિકારી- દશાડા</v>
      </c>
      <c r="G36" s="161"/>
      <c r="H36" s="161"/>
      <c r="I36" s="161"/>
      <c r="J36" s="88"/>
    </row>
    <row r="37" spans="2:9" ht="23.25" customHeight="1">
      <c r="B37" s="84"/>
      <c r="C37" s="84"/>
      <c r="D37" s="84"/>
      <c r="E37" s="84"/>
      <c r="F37" s="84"/>
      <c r="G37" s="84"/>
      <c r="H37" s="84"/>
      <c r="I37" s="84"/>
    </row>
    <row r="38" spans="2:9" ht="23.25" customHeight="1">
      <c r="B38" s="84"/>
      <c r="C38" s="84"/>
      <c r="D38" s="84"/>
      <c r="E38" s="84"/>
      <c r="F38" s="84"/>
      <c r="G38" s="84"/>
      <c r="H38" s="84"/>
      <c r="I38" s="84"/>
    </row>
    <row r="39" spans="2:9" ht="23.25" customHeight="1">
      <c r="B39" s="84"/>
      <c r="C39" s="84"/>
      <c r="D39" s="84"/>
      <c r="E39" s="84"/>
      <c r="F39" s="84"/>
      <c r="G39" s="84"/>
      <c r="H39" s="84"/>
      <c r="I39" s="84"/>
    </row>
  </sheetData>
  <sheetProtection password="EAEB" sheet="1"/>
  <mergeCells count="34">
    <mergeCell ref="C3:H3"/>
    <mergeCell ref="C4:E4"/>
    <mergeCell ref="C5:E5"/>
    <mergeCell ref="C6:E6"/>
    <mergeCell ref="C13:H13"/>
    <mergeCell ref="C16:H16"/>
    <mergeCell ref="C7:E7"/>
    <mergeCell ref="C8:E8"/>
    <mergeCell ref="C9:F9"/>
    <mergeCell ref="C10:H10"/>
    <mergeCell ref="D36:E36"/>
    <mergeCell ref="D35:E35"/>
    <mergeCell ref="F36:I36"/>
    <mergeCell ref="F35:I35"/>
    <mergeCell ref="B27:C27"/>
    <mergeCell ref="F32:J32"/>
    <mergeCell ref="B32:E32"/>
    <mergeCell ref="F33:J33"/>
    <mergeCell ref="F34:J34"/>
    <mergeCell ref="F28:J28"/>
    <mergeCell ref="E31:F31"/>
    <mergeCell ref="F26:I26"/>
    <mergeCell ref="K14:M17"/>
    <mergeCell ref="C19:H19"/>
    <mergeCell ref="C20:H20"/>
    <mergeCell ref="C21:H21"/>
    <mergeCell ref="C22:H22"/>
    <mergeCell ref="C11:H11"/>
    <mergeCell ref="C12:H12"/>
    <mergeCell ref="C17:H17"/>
    <mergeCell ref="C18:H18"/>
    <mergeCell ref="C14:H14"/>
    <mergeCell ref="F27:J27"/>
    <mergeCell ref="C23:H23"/>
  </mergeCells>
  <printOptions horizontalCentered="1"/>
  <pageMargins left="0.5" right="0.2" top="0.5" bottom="0.25" header="0" footer="0"/>
  <pageSetup fitToHeight="1" fitToWidth="1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Dosti</dc:creator>
  <cp:keywords/>
  <dc:description/>
  <cp:lastModifiedBy>jitu</cp:lastModifiedBy>
  <cp:lastPrinted>2013-12-19T08:05:33Z</cp:lastPrinted>
  <dcterms:created xsi:type="dcterms:W3CDTF">2008-09-28T13:34:36Z</dcterms:created>
  <dcterms:modified xsi:type="dcterms:W3CDTF">2005-08-14T19:36:20Z</dcterms:modified>
  <cp:category/>
  <cp:version/>
  <cp:contentType/>
  <cp:contentStatus/>
</cp:coreProperties>
</file>